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hreadedComments/threadedComment1.xml" ContentType="application/vnd.ms-excel.threadedcomments+xml"/>
  <Override PartName="/xl/persons/person.xml" ContentType="application/vnd.ms-excel.person+xml"/>
  <Override PartName="/xl/tables/table1.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3.xml" ContentType="application/vnd.openxmlformats-officedocument.spreadsheetml.table+xml"/>
  <Override PartName="/xl/tables/table10.xml" ContentType="application/vnd.openxmlformats-officedocument.spreadsheetml.table+xml"/>
  <Override PartName="/xl/tables/table2.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7.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8.xml" ContentType="application/vnd.openxmlformats-officedocument.spreadsheetml.table+xml"/>
  <Override PartName="/xl/tables/table36.xml" ContentType="application/vnd.openxmlformats-officedocument.spreadsheetml.table+xml"/>
  <Override PartName="/xl/tables/table33.xml" ContentType="application/vnd.openxmlformats-officedocument.spreadsheetml.table+xml"/>
  <Override PartName="/xl/tables/table32.xml" ContentType="application/vnd.openxmlformats-officedocument.spreadsheetml.table+xml"/>
  <Override PartName="/xl/tables/table31.xml" ContentType="application/vnd.openxmlformats-officedocument.spreadsheetml.table+xml"/>
  <Override PartName="/xl/tables/table34.xml" ContentType="application/vnd.openxmlformats-officedocument.spreadsheetml.table+xml"/>
  <Override PartName="/xl/tables/table30.xml" ContentType="application/vnd.openxmlformats-officedocument.spreadsheetml.table+xml"/>
  <Override PartName="/xl/tables/table29.xml" ContentType="application/vnd.openxmlformats-officedocument.spreadsheetml.table+xml"/>
  <Override PartName="/xl/tables/table37.xml" ContentType="application/vnd.openxmlformats-officedocument.spreadsheetml.table+xml"/>
  <Override PartName="/xl/tables/table35.xml" ContentType="application/vnd.openxmlformats-officedocument.spreadsheetml.table+xml"/>
  <Override PartName="/xl/tables/table43.xml" ContentType="application/vnd.openxmlformats-officedocument.spreadsheetml.table+xml"/>
  <Override PartName="/xl/tables/table41.xml" ContentType="application/vnd.openxmlformats-officedocument.spreadsheetml.table+xml"/>
  <Override PartName="/xl/tables/table44.xml" ContentType="application/vnd.openxmlformats-officedocument.spreadsheetml.table+xml"/>
  <Override PartName="/xl/tables/table39.xml" ContentType="application/vnd.openxmlformats-officedocument.spreadsheetml.table+xml"/>
  <Override PartName="/xl/tables/table42.xml" ContentType="application/vnd.openxmlformats-officedocument.spreadsheetml.table+xml"/>
  <Override PartName="/xl/tables/table46.xml" ContentType="application/vnd.openxmlformats-officedocument.spreadsheetml.table+xml"/>
  <Override PartName="/xl/tables/table38.xml" ContentType="application/vnd.openxmlformats-officedocument.spreadsheetml.table+xml"/>
  <Override PartName="/xl/tables/table45.xml" ContentType="application/vnd.openxmlformats-officedocument.spreadsheetml.table+xml"/>
  <Override PartName="/xl/tables/table40.xml" ContentType="application/vnd.openxmlformats-officedocument.spreadsheetml.table+xml"/>
  <Override PartName="/xl/tables/table52.xml" ContentType="application/vnd.openxmlformats-officedocument.spreadsheetml.table+xml"/>
  <Override PartName="/xl/tables/table49.xml" ContentType="application/vnd.openxmlformats-officedocument.spreadsheetml.table+xml"/>
  <Override PartName="/xl/tables/table47.xml" ContentType="application/vnd.openxmlformats-officedocument.spreadsheetml.table+xml"/>
  <Override PartName="/xl/tables/table54.xml" ContentType="application/vnd.openxmlformats-officedocument.spreadsheetml.table+xml"/>
  <Override PartName="/xl/tables/table53.xml" ContentType="application/vnd.openxmlformats-officedocument.spreadsheetml.table+xml"/>
  <Override PartName="/xl/tables/table50.xml" ContentType="application/vnd.openxmlformats-officedocument.spreadsheetml.table+xml"/>
  <Override PartName="/xl/tables/table55.xml" ContentType="application/vnd.openxmlformats-officedocument.spreadsheetml.table+xml"/>
  <Override PartName="/xl/tables/table51.xml" ContentType="application/vnd.openxmlformats-officedocument.spreadsheetml.table+xml"/>
  <Override PartName="/xl/tables/table48.xml" ContentType="application/vnd.openxmlformats-officedocument.spreadsheetml.table+xml"/>
  <Override PartName="/xl/tables/table61.xml" ContentType="application/vnd.openxmlformats-officedocument.spreadsheetml.table+xml"/>
  <Override PartName="/xl/tables/table64.xml" ContentType="application/vnd.openxmlformats-officedocument.spreadsheetml.table+xml"/>
  <Override PartName="/xl/tables/table56.xml" ContentType="application/vnd.openxmlformats-officedocument.spreadsheetml.table+xml"/>
  <Override PartName="/xl/tables/table62.xml" ContentType="application/vnd.openxmlformats-officedocument.spreadsheetml.table+xml"/>
  <Override PartName="/xl/tables/table60.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57.xml" ContentType="application/vnd.openxmlformats-officedocument.spreadsheetml.table+xml"/>
  <Override PartName="/xl/tables/table63.xml" ContentType="application/vnd.openxmlformats-officedocument.spreadsheetml.table+xml"/>
  <Override PartName="/xl/tables/table66.xml" ContentType="application/vnd.openxmlformats-officedocument.spreadsheetml.table+xml"/>
  <Override PartName="/xl/tables/table65.xml" ContentType="application/vnd.openxmlformats-officedocument.spreadsheetml.table+xml"/>
  <Override PartName="/xl/tables/table68.xml" ContentType="application/vnd.openxmlformats-officedocument.spreadsheetml.table+xml"/>
  <Override PartName="/xl/tables/table67.xml" ContentType="application/vnd.openxmlformats-officedocument.spreadsheetml.table+xml"/>
  <Override PartName="/xl/tables/table71.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3.xml" ContentType="application/vnd.openxmlformats-officedocument.spreadsheetml.table+xml"/>
  <Override PartName="/xl/tables/table72.xml" ContentType="application/vnd.openxmlformats-officedocument.spreadsheetml.table+xml"/>
  <Override PartName="/xl/tables/table74.xml" ContentType="application/vnd.openxmlformats-officedocument.spreadsheetml.table+xml"/>
  <Override PartName="/xl/tables/table79.xml" ContentType="application/vnd.openxmlformats-officedocument.spreadsheetml.table+xml"/>
  <Override PartName="/xl/tables/table76.xml" ContentType="application/vnd.openxmlformats-officedocument.spreadsheetml.table+xml"/>
  <Override PartName="/xl/tables/table81.xml" ContentType="application/vnd.openxmlformats-officedocument.spreadsheetml.table+xml"/>
  <Override PartName="/xl/tables/table75.xml" ContentType="application/vnd.openxmlformats-officedocument.spreadsheetml.table+xml"/>
  <Override PartName="/xl/tables/table77.xml" ContentType="application/vnd.openxmlformats-officedocument.spreadsheetml.table+xml"/>
  <Override PartName="/xl/tables/table82.xml" ContentType="application/vnd.openxmlformats-officedocument.spreadsheetml.table+xml"/>
  <Override PartName="/xl/tables/table80.xml" ContentType="application/vnd.openxmlformats-officedocument.spreadsheetml.table+xml"/>
  <Override PartName="/xl/tables/table78.xml" ContentType="application/vnd.openxmlformats-officedocument.spreadsheetml.table+xml"/>
  <Override PartName="/xl/tables/table85.xml" ContentType="application/vnd.openxmlformats-officedocument.spreadsheetml.table+xml"/>
  <Override PartName="/xl/tables/table87.xml" ContentType="application/vnd.openxmlformats-officedocument.spreadsheetml.table+xml"/>
  <Override PartName="/xl/tables/table91.xml" ContentType="application/vnd.openxmlformats-officedocument.spreadsheetml.table+xml"/>
  <Override PartName="/xl/tables/table84.xml" ContentType="application/vnd.openxmlformats-officedocument.spreadsheetml.table+xml"/>
  <Override PartName="/xl/tables/table90.xml" ContentType="application/vnd.openxmlformats-officedocument.spreadsheetml.table+xml"/>
  <Override PartName="/xl/tables/table86.xml" ContentType="application/vnd.openxmlformats-officedocument.spreadsheetml.table+xml"/>
  <Override PartName="/xl/tables/table89.xml" ContentType="application/vnd.openxmlformats-officedocument.spreadsheetml.table+xml"/>
  <Override PartName="/xl/tables/table88.xml" ContentType="application/vnd.openxmlformats-officedocument.spreadsheetml.table+xml"/>
  <Override PartName="/xl/tables/table83.xml" ContentType="application/vnd.openxmlformats-officedocument.spreadsheetml.table+xml"/>
  <Override PartName="/xl/tables/table100.xml" ContentType="application/vnd.openxmlformats-officedocument.spreadsheetml.table+xml"/>
  <Override PartName="/xl/tables/table99.xml" ContentType="application/vnd.openxmlformats-officedocument.spreadsheetml.table+xml"/>
  <Override PartName="/xl/tables/table97.xml" ContentType="application/vnd.openxmlformats-officedocument.spreadsheetml.table+xml"/>
  <Override PartName="/xl/tables/table93.xml" ContentType="application/vnd.openxmlformats-officedocument.spreadsheetml.table+xml"/>
  <Override PartName="/xl/tables/table96.xml" ContentType="application/vnd.openxmlformats-officedocument.spreadsheetml.table+xml"/>
  <Override PartName="/xl/tables/table92.xml" ContentType="application/vnd.openxmlformats-officedocument.spreadsheetml.table+xml"/>
  <Override PartName="/xl/tables/table94.xml" ContentType="application/vnd.openxmlformats-officedocument.spreadsheetml.table+xml"/>
  <Override PartName="/xl/tables/table98.xml" ContentType="application/vnd.openxmlformats-officedocument.spreadsheetml.table+xml"/>
  <Override PartName="/xl/tables/table95.xml" ContentType="application/vnd.openxmlformats-officedocument.spreadsheetml.table+xml"/>
  <Override PartName="/xl/tables/table102.xml" ContentType="application/vnd.openxmlformats-officedocument.spreadsheetml.table+xml"/>
  <Override PartName="/xl/tables/table101.xml" ContentType="application/vnd.openxmlformats-officedocument.spreadsheetml.table+xml"/>
  <Override PartName="/xl/tables/table108.xml" ContentType="application/vnd.openxmlformats-officedocument.spreadsheetml.table+xml"/>
  <Override PartName="/xl/tables/table106.xml" ContentType="application/vnd.openxmlformats-officedocument.spreadsheetml.table+xml"/>
  <Override PartName="/xl/tables/table104.xml" ContentType="application/vnd.openxmlformats-officedocument.spreadsheetml.table+xml"/>
  <Override PartName="/xl/tables/table107.xml" ContentType="application/vnd.openxmlformats-officedocument.spreadsheetml.table+xml"/>
  <Override PartName="/xl/tables/table105.xml" ContentType="application/vnd.openxmlformats-officedocument.spreadsheetml.table+xml"/>
  <Override PartName="/xl/tables/table103.xml" ContentType="application/vnd.openxmlformats-officedocument.spreadsheetml.table+xml"/>
  <Override PartName="/xl/tables/table10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327"/>
  <workbookPr/>
  <bookViews>
    <workbookView xWindow="28680" yWindow="65416" windowWidth="29040" windowHeight="15840" activeTab="1"/>
  </bookViews>
  <sheets>
    <sheet name="Program Inventory" sheetId="3" r:id="rId1"/>
    <sheet name="Budget Detail" sheetId="1" r:id="rId2"/>
    <sheet name="July" sheetId="4" r:id="rId3"/>
    <sheet name="August" sheetId="22" r:id="rId4"/>
    <sheet name="September" sheetId="18" r:id="rId5"/>
    <sheet name="October" sheetId="21" r:id="rId6"/>
    <sheet name="November" sheetId="19" r:id="rId7"/>
    <sheet name="December" sheetId="20" r:id="rId8"/>
    <sheet name="January" sheetId="16" r:id="rId9"/>
    <sheet name="February" sheetId="23" r:id="rId10"/>
    <sheet name="March" sheetId="24" r:id="rId11"/>
    <sheet name="April" sheetId="25" r:id="rId12"/>
    <sheet name="May" sheetId="26" r:id="rId13"/>
    <sheet name="June" sheetId="27" r:id="rId14"/>
  </sheets>
  <definedNames/>
  <calcPr calcId="191029"/>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tc={C3AD4D0F-6F41-455A-9D40-45F7F5DD9087}</author>
  </authors>
  <commentList>
    <comment ref="E11" authorId="0">
      <text>
        <r>
          <t>[Threaded comment]
Your version of Excel allows you to read this threaded comment; however, any edits to it will get removed if the file is opened in a newer version of Excel. Learn more: https://go.microsoft.com/fwlink/?linkid=870924
Comment:
    Excel inputs need to be updated/corrected to change field error and locked.</t>
        </r>
      </text>
    </comment>
  </commentList>
</comments>
</file>

<file path=xl/sharedStrings.xml><?xml version="1.0" encoding="utf-8"?>
<sst xmlns="http://schemas.openxmlformats.org/spreadsheetml/2006/main" count="1968" uniqueCount="132">
  <si>
    <t>Total Budget</t>
  </si>
  <si>
    <t>231: General Adult Education</t>
  </si>
  <si>
    <t>225: Corrections</t>
  </si>
  <si>
    <t>State</t>
  </si>
  <si>
    <t>Program</t>
  </si>
  <si>
    <t>Admin</t>
  </si>
  <si>
    <t>Full Time Payroll</t>
  </si>
  <si>
    <t>Part Time Payroll</t>
  </si>
  <si>
    <t>Equipment</t>
  </si>
  <si>
    <t>Supplies</t>
  </si>
  <si>
    <t>Training</t>
  </si>
  <si>
    <t xml:space="preserve">Operating </t>
  </si>
  <si>
    <t xml:space="preserve">Facilities </t>
  </si>
  <si>
    <t>Travel &amp; Professional Development</t>
  </si>
  <si>
    <t xml:space="preserve">Contractual </t>
  </si>
  <si>
    <t>SUBTOTALS</t>
  </si>
  <si>
    <t>TOTALS</t>
  </si>
  <si>
    <t>Budgeted</t>
  </si>
  <si>
    <t>Expended</t>
  </si>
  <si>
    <t>Balance</t>
  </si>
  <si>
    <t xml:space="preserve">Budgeted </t>
  </si>
  <si>
    <t>Office of Adult Education: Fiscal Tracking Spreadsheet</t>
  </si>
  <si>
    <t xml:space="preserve">Program Name: </t>
  </si>
  <si>
    <t xml:space="preserve">Fiscal Year: </t>
  </si>
  <si>
    <t xml:space="preserve">Program </t>
  </si>
  <si>
    <t>231: General Adult Ed</t>
  </si>
  <si>
    <t>July</t>
  </si>
  <si>
    <t>Totals</t>
  </si>
  <si>
    <t>Budget At a Glance</t>
  </si>
  <si>
    <t>August</t>
  </si>
  <si>
    <t>September</t>
  </si>
  <si>
    <t>October</t>
  </si>
  <si>
    <t>November</t>
  </si>
  <si>
    <t>December</t>
  </si>
  <si>
    <t>March</t>
  </si>
  <si>
    <t>May</t>
  </si>
  <si>
    <t>June</t>
  </si>
  <si>
    <t>Monthly Expenditures</t>
  </si>
  <si>
    <t>Budget Overview</t>
  </si>
  <si>
    <t>Enter any funds spent on one-stop infastructure costs</t>
  </si>
  <si>
    <t>Expenditures to Track: June</t>
  </si>
  <si>
    <t>Total Funds Spend on IET</t>
  </si>
  <si>
    <t>Total Funds Spent on One Stop Infastructure Costs</t>
  </si>
  <si>
    <t>Expenditures to Track: At a Glance</t>
  </si>
  <si>
    <t>Enter any funds spent on IET</t>
  </si>
  <si>
    <t>Serial Number or Unique ID</t>
  </si>
  <si>
    <t>Acquisition Date</t>
  </si>
  <si>
    <t>Unit Price</t>
  </si>
  <si>
    <t>Location</t>
  </si>
  <si>
    <t>Condition</t>
  </si>
  <si>
    <t>Inventory List</t>
  </si>
  <si>
    <t>Fiscal Year</t>
  </si>
  <si>
    <t>Item Description</t>
  </si>
  <si>
    <t xml:space="preserve">Funding Source </t>
  </si>
  <si>
    <t>Disposition or Sale Price</t>
  </si>
  <si>
    <t>Grant</t>
  </si>
  <si>
    <r>
      <rPr>
        <b/>
        <sz val="11"/>
        <rFont val="Calibri"/>
        <family val="2"/>
        <scheme val="minor"/>
      </rPr>
      <t xml:space="preserve">Instructions: </t>
    </r>
    <r>
      <rPr>
        <sz val="11"/>
        <rFont val="Calibri"/>
        <family val="2"/>
        <scheme val="minor"/>
      </rPr>
      <t xml:space="preserve">In accordance with 2 CFR § 200.313(d), programs must maintain property records of equipment purchased with federal grant funds. Each month, please update the below inventory list with any equipment purchased that month. Please include any eqiupment over $5,000 in value, as well as any smaller "pilferable" items (laptops, iPads, etc.). </t>
    </r>
  </si>
  <si>
    <t>Ex: Miscrosoft Surface Pro</t>
  </si>
  <si>
    <t>Ruffner Technical College - Building B</t>
  </si>
  <si>
    <t>Excellent</t>
  </si>
  <si>
    <t>231 General Adult Education</t>
  </si>
  <si>
    <t>n/a</t>
  </si>
  <si>
    <t>0001622-222</t>
  </si>
  <si>
    <t>Program (01938)</t>
  </si>
  <si>
    <t>Admin (01938001)</t>
  </si>
  <si>
    <t>January</t>
  </si>
  <si>
    <t xml:space="preserve">February </t>
  </si>
  <si>
    <t>April</t>
  </si>
  <si>
    <t>Expenditures to Track: July</t>
  </si>
  <si>
    <t>Expenditures to Track: August</t>
  </si>
  <si>
    <t>Expenditures to Track: September</t>
  </si>
  <si>
    <t>Expenditures to Track: October</t>
  </si>
  <si>
    <t>Expenditures to Track: November</t>
  </si>
  <si>
    <t>Expenditures to Track: January</t>
  </si>
  <si>
    <t>Expenditures to Track: December</t>
  </si>
  <si>
    <t>Expenditures to Track: February</t>
  </si>
  <si>
    <t>Expenditures to Track: March</t>
  </si>
  <si>
    <t>Expenditures to Track: April</t>
  </si>
  <si>
    <t>Expenditures to Track: May</t>
  </si>
  <si>
    <t>231/225/State Combined</t>
  </si>
  <si>
    <t>Position Information</t>
  </si>
  <si>
    <t>Staff Member</t>
  </si>
  <si>
    <t>Title/Position</t>
  </si>
  <si>
    <t>225 Admin</t>
  </si>
  <si>
    <t>State Program: 1938</t>
  </si>
  <si>
    <t>State Admin: 1938001</t>
  </si>
  <si>
    <t>Total Amount Allocated</t>
  </si>
  <si>
    <t>Total</t>
  </si>
  <si>
    <t>231 Program</t>
  </si>
  <si>
    <t>231 Admin</t>
  </si>
  <si>
    <t>225 Program</t>
  </si>
  <si>
    <t xml:space="preserve">Equipment </t>
  </si>
  <si>
    <t>Please note: Equipment is anything over $5,000 in value or any items that are "pilferable" or easily stolen (laptops, etc.)</t>
  </si>
  <si>
    <t>Item Information</t>
  </si>
  <si>
    <t>Item</t>
  </si>
  <si>
    <t>Description</t>
  </si>
  <si>
    <t>Amount</t>
  </si>
  <si>
    <t>Training Costs</t>
  </si>
  <si>
    <t>Total Amount</t>
  </si>
  <si>
    <r>
      <t xml:space="preserve">Description 
</t>
    </r>
    <r>
      <rPr>
        <sz val="11"/>
        <color theme="1"/>
        <rFont val="Calibri"/>
        <family val="2"/>
        <scheme val="minor"/>
      </rPr>
      <t>(mileage, airfare, etc.)</t>
    </r>
  </si>
  <si>
    <t>Contractual</t>
  </si>
  <si>
    <t>Contract</t>
  </si>
  <si>
    <t>Total Amount Spent</t>
  </si>
  <si>
    <t>Hours Worked</t>
  </si>
  <si>
    <t>Hourly Rate</t>
  </si>
  <si>
    <t>Monthly Salary</t>
  </si>
  <si>
    <t>Monthly Benefits</t>
  </si>
  <si>
    <t>Budget Categories to Charge for Salary</t>
  </si>
  <si>
    <t>Total Paid</t>
  </si>
  <si>
    <t>Budget Categories to Charge</t>
  </si>
  <si>
    <t>State Program</t>
  </si>
  <si>
    <t>State Admin</t>
  </si>
  <si>
    <t xml:space="preserve">225 Program </t>
  </si>
  <si>
    <t xml:space="preserve">231 Program </t>
  </si>
  <si>
    <t xml:space="preserve">231 Admin </t>
  </si>
  <si>
    <t xml:space="preserve">State Program </t>
  </si>
  <si>
    <t>Benefits</t>
  </si>
  <si>
    <t>Total Admin% Budgeted</t>
  </si>
  <si>
    <t>Total Admin % Expended</t>
  </si>
  <si>
    <t>Federal Admin % Budgeted</t>
  </si>
  <si>
    <t>Federal Admin % Spent</t>
  </si>
  <si>
    <t>Adult Education &amp; Family Literacy Act Funds (AEFLA); FAIN - V002A220010</t>
  </si>
  <si>
    <t>Total Funds Spent on Family Literacy Costs</t>
  </si>
  <si>
    <t>Enter any funds spent on family literacy costs</t>
  </si>
  <si>
    <t>Instructions:</t>
  </si>
  <si>
    <t>Each month, please enter your expenditures (the amount you are requesting reimbursement for) in the tables below.</t>
  </si>
  <si>
    <t>Please note: Equipment is anything over $5,000.</t>
  </si>
  <si>
    <t>FY24</t>
  </si>
  <si>
    <t>Program (2644A)</t>
  </si>
  <si>
    <t>Admin (2644A001)</t>
  </si>
  <si>
    <t>Program (2664A)</t>
  </si>
  <si>
    <t>Admin (2664A001)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</si>
</sst>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13">
    <font>
      <sz val="11"/>
      <color theme="1"/>
      <name val="Calibri"/>
      <family val="2"/>
      <scheme val="minor"/>
    </font>
    <font>
      <sz val="10"/>
      <name val="Arial"/>
      <family val="2"/>
    </font>
    <font>
      <b/>
      <sz val="11"/>
      <color theme="0"/>
      <name val="Calibri"/>
      <family val="2"/>
      <scheme val="minor"/>
    </font>
    <font>
      <sz val="11"/>
      <name val="Calibri"/>
      <family val="2"/>
      <scheme val="minor"/>
    </font>
    <font>
      <b/>
      <sz val="12"/>
      <color theme="0"/>
      <name val="Calibri"/>
      <family val="2"/>
      <scheme val="minor"/>
    </font>
    <font>
      <b/>
      <sz val="11"/>
      <name val="Calibri"/>
      <family val="2"/>
      <scheme val="minor"/>
    </font>
    <font>
      <b/>
      <sz val="11"/>
      <color rgb="FF00B050"/>
      <name val="Calibri"/>
      <family val="2"/>
      <scheme val="minor"/>
    </font>
    <font>
      <b/>
      <sz val="11"/>
      <color rgb="FFEB1F47"/>
      <name val="Calibri"/>
      <family val="2"/>
      <scheme val="minor"/>
    </font>
    <font>
      <b/>
      <sz val="11"/>
      <color rgb="FFFFC000"/>
      <name val="Calibri"/>
      <family val="2"/>
      <scheme val="minor"/>
    </font>
    <font>
      <b/>
      <sz val="11"/>
      <color theme="1"/>
      <name val="Calibri"/>
      <family val="2"/>
      <scheme val="minor"/>
    </font>
    <font>
      <i/>
      <sz val="11"/>
      <color theme="1"/>
      <name val="Calibri"/>
      <family val="2"/>
      <scheme val="minor"/>
    </font>
    <font>
      <i/>
      <sz val="12"/>
      <name val="Calibri"/>
      <family val="2"/>
      <scheme val="minor"/>
    </font>
    <font>
      <b/>
      <sz val="8"/>
      <name val="Calibri"/>
      <family val="2"/>
    </font>
  </fonts>
  <fills count="22">
    <fill>
      <patternFill/>
    </fill>
    <fill>
      <patternFill patternType="gray125"/>
    </fill>
    <fill>
      <patternFill patternType="solid">
        <fgColor rgb="FF004E6D"/>
        <bgColor indexed="64"/>
      </patternFill>
    </fill>
    <fill>
      <patternFill patternType="solid">
        <fgColor theme="2"/>
        <bgColor indexed="64"/>
      </patternFill>
    </fill>
    <fill>
      <patternFill patternType="solid">
        <fgColor theme="2" tint="-0.24997000396251678"/>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rgb="FFD9D9D9"/>
        <bgColor indexed="64"/>
      </patternFill>
    </fill>
    <fill>
      <patternFill patternType="solid">
        <fgColor rgb="FF2BA7C2"/>
        <bgColor indexed="64"/>
      </patternFill>
    </fill>
    <fill>
      <patternFill patternType="solid">
        <fgColor theme="0" tint="-0.1499900072813034"/>
        <bgColor indexed="64"/>
      </patternFill>
    </fill>
    <fill>
      <patternFill patternType="solid">
        <fgColor rgb="FFFF9999"/>
        <bgColor indexed="64"/>
      </patternFill>
    </fill>
    <fill>
      <patternFill patternType="solid">
        <fgColor rgb="FFFFCCCC"/>
        <bgColor indexed="64"/>
      </patternFill>
    </fill>
    <fill>
      <patternFill patternType="solid">
        <fgColor rgb="FFFFFF00"/>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rgb="FF004E6D"/>
        <bgColor indexed="64"/>
      </patternFill>
    </fill>
    <fill>
      <patternFill patternType="solid">
        <fgColor rgb="FFEB1F47"/>
        <bgColor indexed="64"/>
      </patternFill>
    </fill>
    <fill>
      <patternFill patternType="solid">
        <fgColor theme="0" tint="-0.04997999966144562"/>
        <bgColor indexed="64"/>
      </patternFill>
    </fill>
    <fill>
      <patternFill patternType="solid">
        <fgColor rgb="FF2BA7C2"/>
        <bgColor indexed="64"/>
      </patternFill>
    </fill>
    <fill>
      <patternFill patternType="solid">
        <fgColor rgb="FF4ABBD6"/>
        <bgColor indexed="64"/>
      </patternFill>
    </fill>
    <fill>
      <patternFill patternType="solid">
        <fgColor rgb="FF7ECFE2"/>
        <bgColor indexed="64"/>
      </patternFill>
    </fill>
    <fill>
      <patternFill patternType="solid">
        <fgColor rgb="FF76CCE0"/>
        <bgColor indexed="64"/>
      </patternFill>
    </fill>
  </fills>
  <borders count="73">
    <border>
      <left/>
      <right/>
      <top/>
      <bottom/>
      <diagonal/>
    </border>
    <border>
      <left style="thin"/>
      <right style="thin"/>
      <top style="thin"/>
      <bottom style="thin"/>
    </border>
    <border>
      <left style="thin"/>
      <right style="thick"/>
      <top style="thin"/>
      <bottom style="thin"/>
    </border>
    <border>
      <left style="thick"/>
      <right style="thin"/>
      <top style="thin"/>
      <bottom style="thin"/>
    </border>
    <border>
      <left style="thin"/>
      <right/>
      <top style="thin"/>
      <bottom style="thin"/>
    </border>
    <border>
      <left style="thin"/>
      <right style="thin"/>
      <top style="thin"/>
      <bottom/>
    </border>
    <border>
      <left style="thin"/>
      <right style="thin"/>
      <top/>
      <bottom style="thin"/>
    </border>
    <border>
      <left style="thin"/>
      <right style="thin"/>
      <top style="thick"/>
      <bottom style="thin"/>
    </border>
    <border>
      <left style="thick"/>
      <right style="thin"/>
      <top style="thick"/>
      <bottom style="thin"/>
    </border>
    <border>
      <left style="thin"/>
      <right style="thick"/>
      <top style="thick"/>
      <bottom style="thin"/>
    </border>
    <border>
      <left style="thick"/>
      <right/>
      <top style="thin"/>
      <bottom style="thin"/>
    </border>
    <border>
      <left style="thick"/>
      <right/>
      <top style="thick"/>
      <bottom style="thin"/>
    </border>
    <border>
      <left style="thick"/>
      <right style="thin"/>
      <top style="thick"/>
      <bottom style="thick"/>
    </border>
    <border>
      <left style="thin"/>
      <right style="thin"/>
      <top style="thick"/>
      <bottom style="thick"/>
    </border>
    <border>
      <left style="thin"/>
      <right style="thick"/>
      <top style="thick"/>
      <bottom style="thick"/>
    </border>
    <border>
      <left/>
      <right style="thin"/>
      <top style="thick"/>
      <bottom style="thick"/>
    </border>
    <border>
      <left style="thick"/>
      <right style="thick"/>
      <top style="thick"/>
      <bottom style="thick"/>
    </border>
    <border>
      <left/>
      <right style="thin"/>
      <top/>
      <bottom style="thin"/>
    </border>
    <border>
      <left style="thin"/>
      <right/>
      <top/>
      <bottom style="thin"/>
    </border>
    <border>
      <left style="thin"/>
      <right/>
      <top style="thin"/>
      <bottom/>
    </border>
    <border>
      <left/>
      <right/>
      <top/>
      <bottom style="thin"/>
    </border>
    <border>
      <left/>
      <right style="thin"/>
      <top style="thin"/>
      <bottom style="thin"/>
    </border>
    <border>
      <left/>
      <right/>
      <top style="thin"/>
      <bottom style="thin"/>
    </border>
    <border>
      <left/>
      <right style="thin"/>
      <top style="thin"/>
      <bottom/>
    </border>
    <border>
      <left style="thick"/>
      <right/>
      <top style="thin"/>
      <bottom/>
    </border>
    <border>
      <left style="thick"/>
      <right style="thin"/>
      <top style="thin"/>
      <bottom style="thick"/>
    </border>
    <border>
      <left/>
      <right style="thick"/>
      <top style="thick"/>
      <bottom style="thin"/>
    </border>
    <border>
      <left style="thick"/>
      <right style="thin"/>
      <top style="thin"/>
      <bottom/>
    </border>
    <border>
      <left/>
      <right style="thick"/>
      <top/>
      <bottom style="thin"/>
    </border>
    <border>
      <left/>
      <right style="thick"/>
      <top style="thin"/>
      <bottom style="thin"/>
    </border>
    <border>
      <left style="thick"/>
      <right style="thick"/>
      <top style="thin"/>
      <bottom style="thick"/>
    </border>
    <border>
      <left/>
      <right style="thin"/>
      <top style="thick"/>
      <bottom style="thin"/>
    </border>
    <border>
      <left/>
      <right style="thin"/>
      <top style="thin"/>
      <bottom style="thick"/>
    </border>
    <border>
      <left/>
      <right style="thick"/>
      <top style="thin"/>
      <bottom style="thick"/>
    </border>
    <border>
      <left/>
      <right/>
      <top style="thin"/>
      <bottom style="thick"/>
    </border>
    <border>
      <left/>
      <right style="thick"/>
      <top style="thin"/>
      <bottom/>
    </border>
    <border>
      <left style="thick"/>
      <right style="thin"/>
      <top/>
      <bottom style="thin"/>
    </border>
    <border>
      <left style="thin"/>
      <right style="thick"/>
      <top/>
      <bottom style="thin"/>
    </border>
    <border>
      <left/>
      <right style="thick"/>
      <top/>
      <bottom/>
    </border>
    <border>
      <left style="thin"/>
      <right style="thick"/>
      <top style="thin"/>
      <bottom/>
    </border>
    <border>
      <left style="thick"/>
      <right/>
      <top/>
      <bottom/>
    </border>
    <border>
      <left style="thick"/>
      <right/>
      <top/>
      <bottom style="thick"/>
    </border>
    <border>
      <left/>
      <right/>
      <top/>
      <bottom style="thick"/>
    </border>
    <border>
      <left/>
      <right style="thick"/>
      <top/>
      <bottom style="thick"/>
    </border>
    <border>
      <left style="thick"/>
      <right/>
      <top style="thick"/>
      <bottom style="thick"/>
    </border>
    <border>
      <left/>
      <right style="thick"/>
      <top style="thick"/>
      <bottom style="thick"/>
    </border>
    <border>
      <left style="thin"/>
      <right style="thin"/>
      <top style="thin"/>
      <bottom style="thick"/>
    </border>
    <border>
      <left style="thin"/>
      <right style="thick"/>
      <top style="thin"/>
      <bottom style="thick"/>
    </border>
    <border>
      <left style="thick"/>
      <right style="thin"/>
      <top style="thick"/>
      <bottom/>
    </border>
    <border>
      <left/>
      <right style="thick"/>
      <top style="thick"/>
      <bottom/>
    </border>
    <border>
      <left style="thick"/>
      <right style="thin"/>
      <top/>
      <bottom style="thick"/>
    </border>
    <border>
      <left style="thick"/>
      <right style="thick"/>
      <top/>
      <bottom style="thick"/>
    </border>
    <border>
      <left/>
      <right/>
      <top style="thick"/>
      <bottom/>
    </border>
    <border>
      <left style="thin"/>
      <right/>
      <top style="thick"/>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ck"/>
      <bottom/>
    </border>
    <border>
      <left/>
      <right style="medium"/>
      <top style="thick"/>
      <bottom/>
    </border>
    <border>
      <left/>
      <right/>
      <top style="thick"/>
      <bottom style="thick"/>
    </border>
    <border>
      <left style="thick"/>
      <right/>
      <top style="thick"/>
      <bottom/>
    </border>
    <border>
      <left style="thick"/>
      <right/>
      <top/>
      <bottom style="thin"/>
    </border>
    <border>
      <left/>
      <right/>
      <top style="thick"/>
      <bottom style="thin"/>
    </border>
    <border>
      <left/>
      <right/>
      <top style="thin"/>
      <bottom/>
    </border>
    <border>
      <left style="thick"/>
      <right style="thick"/>
      <top style="thin"/>
      <bottom/>
    </border>
    <border>
      <left style="thick"/>
      <right style="thick"/>
      <top/>
      <bottom style="thin"/>
    </border>
    <border>
      <left style="thin"/>
      <right/>
      <top style="thin"/>
      <bottom style="thick"/>
    </border>
    <border>
      <left style="thin"/>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00">
    <xf numFmtId="0" fontId="0" fillId="0" borderId="0" xfId="0"/>
    <xf numFmtId="0" fontId="3" fillId="0" borderId="0" xfId="0" applyFont="1"/>
    <xf numFmtId="44" fontId="3" fillId="0" borderId="1" xfId="0" applyNumberFormat="1" applyFont="1" applyBorder="1"/>
    <xf numFmtId="44" fontId="3" fillId="0" borderId="2" xfId="0" applyNumberFormat="1" applyFont="1" applyBorder="1"/>
    <xf numFmtId="0" fontId="8" fillId="0" borderId="1" xfId="0" applyFont="1" applyBorder="1" applyAlignment="1">
      <alignment horizontal="center"/>
    </xf>
    <xf numFmtId="0" fontId="6" fillId="0" borderId="1" xfId="0" applyFont="1" applyBorder="1" applyAlignment="1">
      <alignment horizontal="center" wrapText="1"/>
    </xf>
    <xf numFmtId="0" fontId="8" fillId="0" borderId="1" xfId="0" applyFont="1" applyBorder="1" applyAlignment="1">
      <alignment horizontal="center" wrapText="1"/>
    </xf>
    <xf numFmtId="0" fontId="7" fillId="0" borderId="1" xfId="0" applyFont="1" applyBorder="1" applyAlignment="1">
      <alignment horizontal="center" wrapText="1"/>
    </xf>
    <xf numFmtId="0" fontId="6" fillId="0" borderId="3" xfId="0" applyFont="1" applyBorder="1" applyAlignment="1">
      <alignment horizontal="center"/>
    </xf>
    <xf numFmtId="0" fontId="6" fillId="0" borderId="3" xfId="0" applyFont="1" applyBorder="1" applyAlignment="1">
      <alignment horizontal="center" wrapText="1"/>
    </xf>
    <xf numFmtId="0" fontId="7" fillId="0" borderId="2" xfId="0" applyFont="1" applyBorder="1" applyAlignment="1">
      <alignment horizontal="center" wrapText="1"/>
    </xf>
    <xf numFmtId="44" fontId="3" fillId="0" borderId="4" xfId="0" applyNumberFormat="1" applyFont="1" applyBorder="1"/>
    <xf numFmtId="0" fontId="7" fillId="0" borderId="1" xfId="0" applyFont="1" applyBorder="1" applyAlignment="1">
      <alignment horizontal="center"/>
    </xf>
    <xf numFmtId="44" fontId="3" fillId="0" borderId="5" xfId="0" applyNumberFormat="1" applyFont="1" applyBorder="1"/>
    <xf numFmtId="0" fontId="3" fillId="0" borderId="0" xfId="0" applyFont="1" applyAlignment="1">
      <alignment horizontal="center"/>
    </xf>
    <xf numFmtId="0" fontId="3" fillId="2" borderId="0" xfId="0" applyFont="1" applyFill="1"/>
    <xf numFmtId="0" fontId="5" fillId="0" borderId="5" xfId="0" applyFont="1" applyBorder="1"/>
    <xf numFmtId="0" fontId="5" fillId="0" borderId="6" xfId="0" applyFont="1" applyBorder="1"/>
    <xf numFmtId="44" fontId="5" fillId="3" borderId="7" xfId="0" applyNumberFormat="1" applyFont="1" applyFill="1" applyBorder="1"/>
    <xf numFmtId="44" fontId="5" fillId="4" borderId="1" xfId="0" applyNumberFormat="1" applyFont="1" applyFill="1" applyBorder="1" applyAlignment="1">
      <alignment horizontal="center" wrapText="1"/>
    </xf>
    <xf numFmtId="44" fontId="5" fillId="5" borderId="1" xfId="0" applyNumberFormat="1" applyFont="1" applyFill="1" applyBorder="1" applyAlignment="1">
      <alignment horizontal="center" wrapText="1"/>
    </xf>
    <xf numFmtId="0" fontId="3" fillId="0" borderId="8" xfId="0" applyFont="1" applyBorder="1" applyAlignment="1">
      <alignment horizontal="center"/>
    </xf>
    <xf numFmtId="0" fontId="5" fillId="0" borderId="0" xfId="0" applyFont="1"/>
    <xf numFmtId="0" fontId="6" fillId="0" borderId="7" xfId="0" applyFont="1" applyBorder="1" applyAlignment="1">
      <alignment horizontal="center"/>
    </xf>
    <xf numFmtId="0" fontId="8" fillId="0" borderId="7" xfId="0" applyFont="1" applyBorder="1" applyAlignment="1">
      <alignment horizontal="center"/>
    </xf>
    <xf numFmtId="0" fontId="7" fillId="0" borderId="9" xfId="0" applyFont="1" applyBorder="1" applyAlignment="1">
      <alignment horizontal="center"/>
    </xf>
    <xf numFmtId="0" fontId="5" fillId="3" borderId="3" xfId="0" applyFont="1" applyFill="1" applyBorder="1" applyAlignment="1">
      <alignment horizontal="center"/>
    </xf>
    <xf numFmtId="0" fontId="5" fillId="0" borderId="10" xfId="0" applyFont="1" applyBorder="1"/>
    <xf numFmtId="44" fontId="5" fillId="5" borderId="2" xfId="0" applyNumberFormat="1" applyFont="1" applyFill="1" applyBorder="1" applyAlignment="1">
      <alignment horizontal="center" wrapText="1"/>
    </xf>
    <xf numFmtId="0" fontId="0" fillId="0" borderId="0" xfId="0" applyAlignment="1">
      <alignment horizontal="center"/>
    </xf>
    <xf numFmtId="0" fontId="3" fillId="6" borderId="11" xfId="0" applyFont="1" applyFill="1" applyBorder="1" applyAlignment="1">
      <alignment wrapText="1"/>
    </xf>
    <xf numFmtId="44" fontId="5" fillId="3" borderId="12" xfId="0" applyNumberFormat="1" applyFont="1" applyFill="1" applyBorder="1"/>
    <xf numFmtId="44" fontId="5" fillId="3" borderId="13" xfId="0" applyNumberFormat="1" applyFont="1" applyFill="1" applyBorder="1"/>
    <xf numFmtId="44" fontId="5" fillId="3" borderId="14" xfId="0" applyNumberFormat="1" applyFont="1" applyFill="1" applyBorder="1"/>
    <xf numFmtId="44" fontId="5" fillId="3" borderId="15" xfId="0" applyNumberFormat="1" applyFont="1" applyFill="1" applyBorder="1"/>
    <xf numFmtId="44" fontId="5" fillId="3" borderId="16" xfId="0" applyNumberFormat="1" applyFont="1" applyFill="1" applyBorder="1"/>
    <xf numFmtId="0" fontId="5" fillId="7" borderId="1" xfId="0" applyFont="1" applyFill="1" applyBorder="1" applyAlignment="1">
      <alignment horizontal="center" wrapText="1"/>
    </xf>
    <xf numFmtId="0" fontId="0" fillId="0" borderId="0" xfId="0" applyAlignment="1">
      <alignment wrapText="1"/>
    </xf>
    <xf numFmtId="0" fontId="4" fillId="2" borderId="0" xfId="0" applyFont="1" applyFill="1" applyAlignment="1">
      <alignment horizontal="center"/>
    </xf>
    <xf numFmtId="0" fontId="0" fillId="0" borderId="4" xfId="0" applyBorder="1"/>
    <xf numFmtId="0" fontId="2" fillId="8" borderId="17"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18" xfId="0" applyFont="1" applyFill="1" applyBorder="1" applyAlignment="1">
      <alignment horizontal="center" vertical="center" wrapText="1"/>
    </xf>
    <xf numFmtId="0" fontId="0" fillId="0" borderId="19" xfId="0" applyBorder="1"/>
    <xf numFmtId="0" fontId="0" fillId="0" borderId="20" xfId="0" applyBorder="1" applyAlignment="1">
      <alignment horizontal="left"/>
    </xf>
    <xf numFmtId="0" fontId="3" fillId="9" borderId="21" xfId="0" applyFont="1" applyFill="1" applyBorder="1" applyAlignment="1">
      <alignment vertical="center" wrapText="1"/>
    </xf>
    <xf numFmtId="0" fontId="3" fillId="9" borderId="22" xfId="0" applyFont="1" applyFill="1" applyBorder="1" applyAlignment="1">
      <alignment horizontal="center" vertical="center" wrapText="1"/>
    </xf>
    <xf numFmtId="0" fontId="0" fillId="0" borderId="21" xfId="0" applyBorder="1" applyAlignment="1">
      <alignment horizontal="center"/>
    </xf>
    <xf numFmtId="0" fontId="0" fillId="0" borderId="1" xfId="0" applyBorder="1" applyAlignment="1">
      <alignment horizontal="center"/>
    </xf>
    <xf numFmtId="14" fontId="0" fillId="0" borderId="1" xfId="0" applyNumberFormat="1" applyBorder="1" applyAlignment="1">
      <alignment horizontal="center"/>
    </xf>
    <xf numFmtId="44" fontId="0" fillId="0" borderId="1" xfId="0" applyNumberFormat="1" applyBorder="1" applyAlignment="1">
      <alignment horizontal="center"/>
    </xf>
    <xf numFmtId="0" fontId="0" fillId="0" borderId="23" xfId="0" applyBorder="1" applyAlignment="1">
      <alignment horizontal="center"/>
    </xf>
    <xf numFmtId="0" fontId="0" fillId="0" borderId="5" xfId="0" applyBorder="1" applyAlignment="1">
      <alignment horizontal="center"/>
    </xf>
    <xf numFmtId="44" fontId="0" fillId="0" borderId="5" xfId="0" applyNumberFormat="1" applyBorder="1" applyAlignment="1">
      <alignment horizontal="center"/>
    </xf>
    <xf numFmtId="0" fontId="9" fillId="0" borderId="1" xfId="0" applyFont="1" applyBorder="1" applyAlignment="1">
      <alignment horizontal="left"/>
    </xf>
    <xf numFmtId="0" fontId="9" fillId="0" borderId="17" xfId="0" applyFont="1" applyBorder="1" applyAlignment="1">
      <alignment horizontal="left"/>
    </xf>
    <xf numFmtId="0" fontId="10" fillId="0" borderId="21" xfId="0" applyFont="1" applyBorder="1" applyAlignment="1">
      <alignment horizontal="center"/>
    </xf>
    <xf numFmtId="0" fontId="10" fillId="0" borderId="1" xfId="0" applyFont="1" applyBorder="1" applyAlignment="1">
      <alignment horizontal="center"/>
    </xf>
    <xf numFmtId="14" fontId="10" fillId="0" borderId="1" xfId="0" applyNumberFormat="1" applyFont="1" applyBorder="1" applyAlignment="1">
      <alignment horizontal="center"/>
    </xf>
    <xf numFmtId="44" fontId="10" fillId="0" borderId="1" xfId="0" applyNumberFormat="1" applyFont="1" applyBorder="1" applyAlignment="1">
      <alignment horizontal="center"/>
    </xf>
    <xf numFmtId="0" fontId="10" fillId="0" borderId="4" xfId="0" applyFont="1" applyBorder="1" applyAlignment="1">
      <alignment horizontal="center"/>
    </xf>
    <xf numFmtId="0" fontId="10" fillId="0" borderId="0" xfId="0" applyFont="1"/>
    <xf numFmtId="0" fontId="10" fillId="0" borderId="1" xfId="0" applyFont="1" applyBorder="1" applyAlignment="1" quotePrefix="1">
      <alignment horizontal="center"/>
    </xf>
    <xf numFmtId="0" fontId="0" fillId="2" borderId="0" xfId="0" applyFill="1"/>
    <xf numFmtId="0" fontId="5" fillId="0" borderId="24" xfId="0" applyFont="1" applyBorder="1"/>
    <xf numFmtId="0" fontId="5" fillId="3" borderId="16" xfId="0" applyFont="1" applyFill="1" applyBorder="1"/>
    <xf numFmtId="44" fontId="3" fillId="0" borderId="3" xfId="0" applyNumberFormat="1" applyFont="1" applyBorder="1"/>
    <xf numFmtId="0" fontId="5" fillId="3" borderId="8" xfId="0" applyFont="1" applyFill="1" applyBorder="1"/>
    <xf numFmtId="44" fontId="5" fillId="3" borderId="9" xfId="0" applyNumberFormat="1" applyFont="1" applyFill="1" applyBorder="1"/>
    <xf numFmtId="0" fontId="5" fillId="10" borderId="25" xfId="0" applyFont="1" applyFill="1" applyBorder="1"/>
    <xf numFmtId="0" fontId="9" fillId="3" borderId="8"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6" xfId="0" applyFont="1" applyFill="1" applyBorder="1" applyAlignment="1">
      <alignment horizontal="center" wrapText="1"/>
    </xf>
    <xf numFmtId="44" fontId="0" fillId="0" borderId="22" xfId="0" applyNumberFormat="1" applyBorder="1"/>
    <xf numFmtId="0" fontId="9" fillId="11" borderId="23" xfId="0" applyFont="1" applyFill="1" applyBorder="1"/>
    <xf numFmtId="44" fontId="9" fillId="11" borderId="27" xfId="0" applyNumberFormat="1" applyFont="1" applyFill="1" applyBorder="1"/>
    <xf numFmtId="44" fontId="9" fillId="0" borderId="0" xfId="0" applyNumberFormat="1" applyFont="1"/>
    <xf numFmtId="0" fontId="9" fillId="3" borderId="21"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4" fillId="0" borderId="0" xfId="0" applyFont="1"/>
    <xf numFmtId="0" fontId="11" fillId="0" borderId="0" xfId="0" applyFont="1"/>
    <xf numFmtId="44" fontId="9" fillId="11" borderId="23" xfId="0" applyNumberFormat="1" applyFont="1" applyFill="1" applyBorder="1"/>
    <xf numFmtId="0" fontId="4" fillId="0" borderId="0" xfId="0" applyFont="1" applyAlignment="1">
      <alignment horizontal="center"/>
    </xf>
    <xf numFmtId="44" fontId="9" fillId="11" borderId="22" xfId="0" applyNumberFormat="1" applyFont="1" applyFill="1" applyBorder="1"/>
    <xf numFmtId="0" fontId="9" fillId="3" borderId="17" xfId="0" applyFont="1" applyFill="1" applyBorder="1" applyAlignment="1">
      <alignment horizontal="center" vertical="center" wrapText="1"/>
    </xf>
    <xf numFmtId="44" fontId="0" fillId="0" borderId="28" xfId="0" applyNumberFormat="1" applyBorder="1"/>
    <xf numFmtId="44" fontId="0" fillId="0" borderId="29" xfId="0" applyNumberFormat="1" applyBorder="1"/>
    <xf numFmtId="44" fontId="9" fillId="11" borderId="25" xfId="0" applyNumberFormat="1" applyFont="1" applyFill="1" applyBorder="1"/>
    <xf numFmtId="44" fontId="9" fillId="11" borderId="30" xfId="0" applyNumberFormat="1" applyFont="1" applyFill="1" applyBorder="1"/>
    <xf numFmtId="0" fontId="9" fillId="3" borderId="31" xfId="0" applyFont="1" applyFill="1" applyBorder="1" applyAlignment="1">
      <alignment horizontal="center" vertical="center" wrapText="1"/>
    </xf>
    <xf numFmtId="44" fontId="9" fillId="11" borderId="32" xfId="0" applyNumberFormat="1" applyFont="1" applyFill="1" applyBorder="1"/>
    <xf numFmtId="0" fontId="9" fillId="3" borderId="3"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9" fillId="11" borderId="25" xfId="0" applyFont="1" applyFill="1" applyBorder="1"/>
    <xf numFmtId="0" fontId="9" fillId="11" borderId="32" xfId="0" applyFont="1" applyFill="1" applyBorder="1"/>
    <xf numFmtId="0" fontId="9" fillId="3" borderId="29" xfId="0" applyFont="1" applyFill="1" applyBorder="1" applyAlignment="1">
      <alignment horizontal="center" vertical="center" wrapText="1"/>
    </xf>
    <xf numFmtId="44" fontId="9" fillId="11" borderId="33" xfId="0" applyNumberFormat="1" applyFont="1" applyFill="1" applyBorder="1"/>
    <xf numFmtId="44" fontId="0" fillId="0" borderId="29" xfId="0" applyNumberFormat="1" applyBorder="1" applyAlignment="1">
      <alignment wrapText="1"/>
    </xf>
    <xf numFmtId="0" fontId="9" fillId="12" borderId="3" xfId="0" applyFont="1" applyFill="1" applyBorder="1" applyProtection="1">
      <protection locked="0"/>
    </xf>
    <xf numFmtId="0" fontId="0" fillId="12" borderId="21" xfId="0" applyFill="1" applyBorder="1" applyProtection="1">
      <protection locked="0"/>
    </xf>
    <xf numFmtId="44" fontId="0" fillId="12" borderId="21" xfId="0" applyNumberFormat="1" applyFill="1" applyBorder="1" applyProtection="1">
      <protection locked="0"/>
    </xf>
    <xf numFmtId="44" fontId="0" fillId="12" borderId="29" xfId="0" applyNumberFormat="1" applyFill="1" applyBorder="1" applyProtection="1">
      <protection locked="0"/>
    </xf>
    <xf numFmtId="44" fontId="0" fillId="12" borderId="3" xfId="0" applyNumberFormat="1" applyFill="1" applyBorder="1" applyProtection="1">
      <protection locked="0"/>
    </xf>
    <xf numFmtId="44" fontId="0" fillId="12" borderId="2" xfId="0" applyNumberFormat="1" applyFill="1" applyBorder="1" applyProtection="1">
      <protection locked="0"/>
    </xf>
    <xf numFmtId="0" fontId="9" fillId="0" borderId="0" xfId="0" applyFont="1"/>
    <xf numFmtId="44" fontId="0" fillId="0" borderId="0" xfId="0" applyNumberFormat="1" applyProtection="1">
      <protection locked="0"/>
    </xf>
    <xf numFmtId="44" fontId="0" fillId="0" borderId="0" xfId="0" applyNumberFormat="1"/>
    <xf numFmtId="44" fontId="9" fillId="11" borderId="34" xfId="0" applyNumberFormat="1" applyFont="1" applyFill="1" applyBorder="1"/>
    <xf numFmtId="44" fontId="0" fillId="0" borderId="35" xfId="0" applyNumberFormat="1" applyBorder="1"/>
    <xf numFmtId="44" fontId="0" fillId="12" borderId="23" xfId="0" applyNumberFormat="1" applyFill="1" applyBorder="1" applyProtection="1">
      <protection locked="0"/>
    </xf>
    <xf numFmtId="0" fontId="9" fillId="12" borderId="21" xfId="0" applyFont="1" applyFill="1" applyBorder="1" applyProtection="1">
      <protection locked="0"/>
    </xf>
    <xf numFmtId="44" fontId="9" fillId="12" borderId="21" xfId="0" applyNumberFormat="1" applyFont="1" applyFill="1" applyBorder="1" applyProtection="1">
      <protection locked="0"/>
    </xf>
    <xf numFmtId="44" fontId="9" fillId="12" borderId="22" xfId="0" applyNumberFormat="1" applyFont="1" applyFill="1" applyBorder="1" applyProtection="1">
      <protection locked="0"/>
    </xf>
    <xf numFmtId="0" fontId="9" fillId="3" borderId="36"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9" fillId="11" borderId="0" xfId="0" applyFont="1" applyFill="1"/>
    <xf numFmtId="44" fontId="9" fillId="11" borderId="0" xfId="0" applyNumberFormat="1" applyFont="1" applyFill="1"/>
    <xf numFmtId="44" fontId="0" fillId="0" borderId="38" xfId="0" applyNumberFormat="1" applyBorder="1"/>
    <xf numFmtId="0" fontId="9" fillId="12" borderId="27" xfId="0" applyFont="1" applyFill="1" applyBorder="1" applyProtection="1">
      <protection locked="0"/>
    </xf>
    <xf numFmtId="0" fontId="0" fillId="12" borderId="23" xfId="0" applyFill="1" applyBorder="1" applyProtection="1">
      <protection locked="0"/>
    </xf>
    <xf numFmtId="44" fontId="0" fillId="12" borderId="35" xfId="0" applyNumberFormat="1" applyFill="1" applyBorder="1" applyProtection="1">
      <protection locked="0"/>
    </xf>
    <xf numFmtId="44" fontId="0" fillId="12" borderId="27" xfId="0" applyNumberFormat="1" applyFill="1" applyBorder="1" applyProtection="1">
      <protection locked="0"/>
    </xf>
    <xf numFmtId="44" fontId="0" fillId="12" borderId="39" xfId="0" applyNumberFormat="1" applyFill="1" applyBorder="1" applyProtection="1">
      <protection locked="0"/>
    </xf>
    <xf numFmtId="0" fontId="11" fillId="3" borderId="0" xfId="0" applyFont="1" applyFill="1"/>
    <xf numFmtId="0" fontId="11" fillId="3" borderId="40" xfId="0" applyFont="1" applyFill="1" applyBorder="1"/>
    <xf numFmtId="0" fontId="11" fillId="3" borderId="38" xfId="0" applyFont="1" applyFill="1" applyBorder="1"/>
    <xf numFmtId="0" fontId="9" fillId="3" borderId="41" xfId="0" applyFont="1" applyFill="1" applyBorder="1" applyAlignment="1">
      <alignment horizontal="center" vertical="center" wrapText="1"/>
    </xf>
    <xf numFmtId="0" fontId="9" fillId="3" borderId="42" xfId="0" applyFont="1" applyFill="1" applyBorder="1" applyAlignment="1">
      <alignment horizontal="center" vertical="center" wrapText="1"/>
    </xf>
    <xf numFmtId="0" fontId="9" fillId="3" borderId="43" xfId="0" applyFont="1" applyFill="1" applyBorder="1" applyAlignment="1">
      <alignment horizontal="center" vertical="center" wrapText="1"/>
    </xf>
    <xf numFmtId="0" fontId="9" fillId="3" borderId="44" xfId="0" applyFont="1" applyFill="1" applyBorder="1" applyAlignment="1">
      <alignment horizontal="center" vertical="center" wrapText="1"/>
    </xf>
    <xf numFmtId="0" fontId="9" fillId="3" borderId="45" xfId="0" applyFont="1" applyFill="1" applyBorder="1" applyAlignment="1">
      <alignment horizontal="center" vertical="center" wrapText="1"/>
    </xf>
    <xf numFmtId="0" fontId="9" fillId="12" borderId="8" xfId="0" applyFont="1" applyFill="1" applyBorder="1" applyProtection="1">
      <protection locked="0"/>
    </xf>
    <xf numFmtId="0" fontId="0" fillId="12" borderId="7" xfId="0" applyFill="1" applyBorder="1" applyProtection="1">
      <protection locked="0"/>
    </xf>
    <xf numFmtId="44" fontId="0" fillId="12" borderId="7" xfId="0" applyNumberFormat="1" applyFill="1" applyBorder="1" applyProtection="1">
      <protection locked="0"/>
    </xf>
    <xf numFmtId="44" fontId="0" fillId="0" borderId="9" xfId="0" applyNumberFormat="1" applyBorder="1"/>
    <xf numFmtId="44" fontId="0" fillId="12" borderId="1" xfId="0" applyNumberFormat="1" applyFill="1" applyBorder="1" applyProtection="1">
      <protection locked="0"/>
    </xf>
    <xf numFmtId="44" fontId="0" fillId="0" borderId="2" xfId="0" applyNumberFormat="1" applyBorder="1"/>
    <xf numFmtId="0" fontId="0" fillId="12" borderId="1" xfId="0" applyFill="1" applyBorder="1" applyProtection="1">
      <protection locked="0"/>
    </xf>
    <xf numFmtId="44" fontId="9" fillId="11" borderId="46" xfId="0" applyNumberFormat="1" applyFont="1" applyFill="1" applyBorder="1"/>
    <xf numFmtId="44" fontId="9" fillId="11" borderId="47" xfId="0" applyNumberFormat="1" applyFont="1" applyFill="1" applyBorder="1"/>
    <xf numFmtId="0" fontId="9" fillId="12" borderId="1" xfId="0" applyFont="1" applyFill="1" applyBorder="1" applyProtection="1">
      <protection locked="0"/>
    </xf>
    <xf numFmtId="44" fontId="0" fillId="12" borderId="4" xfId="0" applyNumberFormat="1" applyFill="1" applyBorder="1" applyProtection="1">
      <protection locked="0"/>
    </xf>
    <xf numFmtId="0" fontId="0" fillId="12" borderId="3" xfId="0" applyFill="1" applyBorder="1" applyAlignment="1">
      <alignment wrapText="1"/>
    </xf>
    <xf numFmtId="0" fontId="0" fillId="12" borderId="21" xfId="0" applyFill="1" applyBorder="1" applyAlignment="1">
      <alignment wrapText="1"/>
    </xf>
    <xf numFmtId="44" fontId="0" fillId="12" borderId="29" xfId="0" applyNumberFormat="1" applyFill="1" applyBorder="1" applyAlignment="1">
      <alignment wrapText="1"/>
    </xf>
    <xf numFmtId="44" fontId="0" fillId="12" borderId="3" xfId="0" applyNumberFormat="1" applyFill="1" applyBorder="1" applyAlignment="1">
      <alignment wrapText="1"/>
    </xf>
    <xf numFmtId="44" fontId="0" fillId="12" borderId="2" xfId="0" applyNumberFormat="1" applyFill="1" applyBorder="1" applyAlignment="1">
      <alignment wrapText="1"/>
    </xf>
    <xf numFmtId="0" fontId="9" fillId="12" borderId="3" xfId="0" applyFont="1" applyFill="1" applyBorder="1" applyAlignment="1">
      <alignment wrapText="1"/>
    </xf>
    <xf numFmtId="0" fontId="9" fillId="12" borderId="21" xfId="0" applyFont="1" applyFill="1" applyBorder="1" applyAlignment="1">
      <alignment wrapText="1"/>
    </xf>
    <xf numFmtId="44" fontId="0" fillId="0" borderId="38" xfId="0" applyNumberFormat="1" applyBorder="1" applyAlignment="1">
      <alignment wrapText="1"/>
    </xf>
    <xf numFmtId="0" fontId="9" fillId="12" borderId="1" xfId="0" applyFont="1" applyFill="1" applyBorder="1" applyAlignment="1">
      <alignment wrapText="1"/>
    </xf>
    <xf numFmtId="44" fontId="0" fillId="12" borderId="4" xfId="0" applyNumberFormat="1" applyFill="1" applyBorder="1" applyAlignment="1">
      <alignment wrapText="1"/>
    </xf>
    <xf numFmtId="0" fontId="0" fillId="12" borderId="3" xfId="0" applyFill="1" applyBorder="1" applyAlignment="1" applyProtection="1">
      <alignment wrapText="1"/>
      <protection locked="0"/>
    </xf>
    <xf numFmtId="0" fontId="0" fillId="12" borderId="1" xfId="0" applyFill="1" applyBorder="1" applyAlignment="1" applyProtection="1">
      <alignment wrapText="1"/>
      <protection locked="0"/>
    </xf>
    <xf numFmtId="44" fontId="0" fillId="12" borderId="2" xfId="0" applyNumberFormat="1" applyFill="1" applyBorder="1" applyAlignment="1" applyProtection="1">
      <alignment wrapText="1"/>
      <protection locked="0"/>
    </xf>
    <xf numFmtId="44" fontId="0" fillId="12" borderId="3" xfId="0" applyNumberFormat="1" applyFill="1" applyBorder="1" applyAlignment="1" applyProtection="1">
      <alignment wrapText="1"/>
      <protection locked="0"/>
    </xf>
    <xf numFmtId="0" fontId="9" fillId="12" borderId="3" xfId="0" applyFont="1" applyFill="1" applyBorder="1" applyAlignment="1" applyProtection="1">
      <alignment wrapText="1"/>
      <protection locked="0"/>
    </xf>
    <xf numFmtId="0" fontId="9" fillId="12" borderId="1" xfId="0" applyFont="1" applyFill="1" applyBorder="1" applyAlignment="1" applyProtection="1">
      <alignment wrapText="1"/>
      <protection locked="0"/>
    </xf>
    <xf numFmtId="43" fontId="0" fillId="12" borderId="2" xfId="0" applyNumberFormat="1" applyFill="1" applyBorder="1" applyAlignment="1" applyProtection="1">
      <alignment wrapText="1"/>
      <protection locked="0"/>
    </xf>
    <xf numFmtId="0" fontId="9" fillId="3" borderId="48" xfId="0" applyFont="1" applyFill="1" applyBorder="1" applyAlignment="1">
      <alignment horizontal="center" vertical="center" wrapText="1"/>
    </xf>
    <xf numFmtId="0" fontId="9" fillId="3" borderId="49" xfId="0" applyFont="1" applyFill="1" applyBorder="1" applyAlignment="1">
      <alignment horizontal="center" vertical="center" wrapText="1"/>
    </xf>
    <xf numFmtId="44" fontId="9" fillId="11" borderId="50" xfId="0" applyNumberFormat="1" applyFont="1" applyFill="1" applyBorder="1"/>
    <xf numFmtId="44" fontId="9" fillId="11" borderId="51" xfId="0" applyNumberFormat="1" applyFont="1" applyFill="1" applyBorder="1"/>
    <xf numFmtId="44" fontId="0" fillId="12" borderId="4" xfId="0" applyNumberFormat="1" applyFill="1" applyBorder="1" applyAlignment="1" applyProtection="1">
      <alignment wrapText="1"/>
      <protection locked="0"/>
    </xf>
    <xf numFmtId="44" fontId="0" fillId="12" borderId="36" xfId="0" applyNumberFormat="1" applyFill="1" applyBorder="1" applyAlignment="1" applyProtection="1">
      <alignment wrapText="1"/>
      <protection locked="0"/>
    </xf>
    <xf numFmtId="44" fontId="0" fillId="12" borderId="37" xfId="0" applyNumberFormat="1" applyFill="1" applyBorder="1" applyAlignment="1" applyProtection="1">
      <alignment wrapText="1"/>
      <protection locked="0"/>
    </xf>
    <xf numFmtId="43" fontId="0" fillId="12" borderId="4" xfId="0" applyNumberFormat="1" applyFill="1" applyBorder="1" applyAlignment="1" applyProtection="1">
      <alignment wrapText="1"/>
      <protection locked="0"/>
    </xf>
    <xf numFmtId="44" fontId="0" fillId="12" borderId="27" xfId="0" applyNumberFormat="1" applyFill="1" applyBorder="1" applyAlignment="1" applyProtection="1">
      <alignment wrapText="1"/>
      <protection locked="0"/>
    </xf>
    <xf numFmtId="44" fontId="0" fillId="12" borderId="39" xfId="0" applyNumberFormat="1" applyFill="1" applyBorder="1" applyAlignment="1" applyProtection="1">
      <alignment wrapText="1"/>
      <protection locked="0"/>
    </xf>
    <xf numFmtId="0" fontId="2" fillId="13" borderId="3" xfId="0" applyFont="1" applyFill="1" applyBorder="1" applyAlignment="1">
      <alignment horizontal="center" wrapText="1"/>
    </xf>
    <xf numFmtId="0" fontId="2" fillId="14" borderId="3" xfId="0" applyFont="1" applyFill="1" applyBorder="1" applyAlignment="1">
      <alignment horizontal="center" wrapText="1"/>
    </xf>
    <xf numFmtId="44" fontId="2" fillId="13" borderId="22" xfId="0" applyNumberFormat="1" applyFont="1" applyFill="1" applyBorder="1" applyAlignment="1">
      <alignment horizontal="center" vertical="center" wrapText="1"/>
    </xf>
    <xf numFmtId="44" fontId="2" fillId="14" borderId="22" xfId="0" applyNumberFormat="1" applyFont="1" applyFill="1" applyBorder="1" applyAlignment="1">
      <alignment horizontal="center" vertical="center" wrapText="1"/>
    </xf>
    <xf numFmtId="10" fontId="2" fillId="13" borderId="4" xfId="0" applyNumberFormat="1" applyFont="1" applyFill="1" applyBorder="1" applyAlignment="1">
      <alignment vertical="center"/>
    </xf>
    <xf numFmtId="10" fontId="2" fillId="14" borderId="4" xfId="0" applyNumberFormat="1" applyFont="1" applyFill="1" applyBorder="1" applyAlignment="1">
      <alignment vertical="center"/>
    </xf>
    <xf numFmtId="10" fontId="2" fillId="13" borderId="29" xfId="0" applyNumberFormat="1" applyFont="1" applyFill="1" applyBorder="1" applyAlignment="1">
      <alignment vertical="center"/>
    </xf>
    <xf numFmtId="10" fontId="2" fillId="14" borderId="29" xfId="0" applyNumberFormat="1" applyFont="1" applyFill="1" applyBorder="1" applyAlignment="1">
      <alignment vertical="center"/>
    </xf>
    <xf numFmtId="44" fontId="3" fillId="12" borderId="3" xfId="0" applyNumberFormat="1" applyFont="1" applyFill="1" applyBorder="1" applyProtection="1">
      <protection locked="0"/>
    </xf>
    <xf numFmtId="44" fontId="3" fillId="12" borderId="27" xfId="0" applyNumberFormat="1" applyFont="1" applyFill="1" applyBorder="1" applyProtection="1">
      <protection locked="0"/>
    </xf>
    <xf numFmtId="44" fontId="3" fillId="12" borderId="1" xfId="0" applyNumberFormat="1" applyFont="1" applyFill="1" applyBorder="1" applyProtection="1">
      <protection locked="0"/>
    </xf>
    <xf numFmtId="44" fontId="3" fillId="12" borderId="5" xfId="0" applyNumberFormat="1" applyFont="1" applyFill="1" applyBorder="1" applyProtection="1">
      <protection locked="0"/>
    </xf>
    <xf numFmtId="0" fontId="0" fillId="0" borderId="0" xfId="0" applyProtection="1">
      <protection locked="0"/>
    </xf>
    <xf numFmtId="0" fontId="3" fillId="0" borderId="0" xfId="0" applyFont="1" applyProtection="1">
      <protection locked="0"/>
    </xf>
    <xf numFmtId="0" fontId="0" fillId="0" borderId="0" xfId="0" applyAlignment="1">
      <alignment vertical="center" wrapText="1"/>
    </xf>
    <xf numFmtId="0" fontId="9" fillId="0" borderId="0" xfId="0" applyFont="1" applyAlignment="1">
      <alignment vertical="center" wrapText="1"/>
    </xf>
    <xf numFmtId="0" fontId="0" fillId="0" borderId="40" xfId="0" applyBorder="1"/>
    <xf numFmtId="0" fontId="3" fillId="0" borderId="52" xfId="0" applyFont="1" applyBorder="1" applyProtection="1">
      <protection locked="0"/>
    </xf>
    <xf numFmtId="0" fontId="0" fillId="0" borderId="52" xfId="0" applyBorder="1" applyProtection="1">
      <protection locked="0"/>
    </xf>
    <xf numFmtId="0" fontId="0" fillId="0" borderId="53" xfId="0" applyBorder="1" applyProtection="1">
      <protection locked="0"/>
    </xf>
    <xf numFmtId="0" fontId="3" fillId="0" borderId="42" xfId="0" applyFont="1" applyBorder="1"/>
    <xf numFmtId="0" fontId="0" fillId="0" borderId="4" xfId="0" applyBorder="1" applyAlignment="1">
      <alignment horizontal="left"/>
    </xf>
    <xf numFmtId="0" fontId="0" fillId="0" borderId="22" xfId="0" applyBorder="1" applyAlignment="1">
      <alignment horizontal="left"/>
    </xf>
    <xf numFmtId="0" fontId="4" fillId="15" borderId="18" xfId="0" applyFont="1" applyFill="1" applyBorder="1" applyAlignment="1">
      <alignment horizontal="center" vertical="center"/>
    </xf>
    <xf numFmtId="0" fontId="4" fillId="15" borderId="20" xfId="0" applyFont="1" applyFill="1" applyBorder="1" applyAlignment="1">
      <alignment horizontal="center" vertical="center"/>
    </xf>
    <xf numFmtId="0" fontId="4" fillId="15" borderId="17" xfId="0" applyFont="1" applyFill="1" applyBorder="1" applyAlignment="1">
      <alignment horizontal="center" vertical="center"/>
    </xf>
    <xf numFmtId="0" fontId="0" fillId="0" borderId="21" xfId="0" applyBorder="1" applyAlignment="1">
      <alignment horizontal="left"/>
    </xf>
    <xf numFmtId="0" fontId="4" fillId="15" borderId="5" xfId="0" applyFont="1" applyFill="1" applyBorder="1" applyAlignment="1">
      <alignment horizontal="center" vertical="center"/>
    </xf>
    <xf numFmtId="0" fontId="3" fillId="9" borderId="4" xfId="0" applyFont="1" applyFill="1" applyBorder="1" applyAlignment="1">
      <alignment horizontal="left" vertical="center" wrapText="1"/>
    </xf>
    <xf numFmtId="0" fontId="3" fillId="9" borderId="22" xfId="0" applyFont="1" applyFill="1" applyBorder="1" applyAlignment="1">
      <alignment horizontal="left" vertical="center" wrapText="1"/>
    </xf>
    <xf numFmtId="164" fontId="9" fillId="0" borderId="54" xfId="0" applyNumberFormat="1" applyFont="1" applyBorder="1" applyAlignment="1">
      <alignment horizontal="center" vertical="center" wrapText="1"/>
    </xf>
    <xf numFmtId="164" fontId="9" fillId="0" borderId="0" xfId="0" applyNumberFormat="1" applyFont="1" applyAlignment="1">
      <alignment horizontal="center" vertical="center" wrapText="1"/>
    </xf>
    <xf numFmtId="164" fontId="9" fillId="0" borderId="55" xfId="0" applyNumberFormat="1" applyFont="1" applyBorder="1" applyAlignment="1">
      <alignment horizontal="center" vertical="center" wrapText="1"/>
    </xf>
    <xf numFmtId="164" fontId="9" fillId="0" borderId="56" xfId="0" applyNumberFormat="1" applyFont="1" applyBorder="1" applyAlignment="1">
      <alignment horizontal="center" vertical="center" wrapText="1"/>
    </xf>
    <xf numFmtId="164" fontId="9" fillId="0" borderId="57" xfId="0" applyNumberFormat="1" applyFont="1" applyBorder="1" applyAlignment="1">
      <alignment horizontal="center" vertical="center" wrapText="1"/>
    </xf>
    <xf numFmtId="164" fontId="9" fillId="0" borderId="58" xfId="0" applyNumberFormat="1" applyFont="1" applyBorder="1" applyAlignment="1">
      <alignment horizontal="center" vertical="center" wrapText="1"/>
    </xf>
    <xf numFmtId="0" fontId="9" fillId="6" borderId="54" xfId="0" applyFont="1" applyFill="1" applyBorder="1" applyAlignment="1">
      <alignment horizontal="center" vertical="center" wrapText="1"/>
    </xf>
    <xf numFmtId="0" fontId="9" fillId="6" borderId="0" xfId="0" applyFont="1" applyFill="1" applyAlignment="1">
      <alignment horizontal="center" vertical="center" wrapText="1"/>
    </xf>
    <xf numFmtId="0" fontId="9" fillId="6" borderId="55"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9" fillId="0" borderId="0" xfId="0" applyFont="1" applyAlignment="1">
      <alignment vertical="center" wrapText="1"/>
    </xf>
    <xf numFmtId="0" fontId="2" fillId="2" borderId="62"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63" xfId="0" applyFont="1" applyFill="1" applyBorder="1" applyAlignment="1">
      <alignment horizontal="center" vertical="center" wrapText="1"/>
    </xf>
    <xf numFmtId="0" fontId="9" fillId="6" borderId="38" xfId="0" applyFont="1" applyFill="1" applyBorder="1" applyAlignment="1">
      <alignment horizontal="center" vertical="center" wrapText="1"/>
    </xf>
    <xf numFmtId="164" fontId="9" fillId="0" borderId="38" xfId="0" applyNumberFormat="1" applyFont="1" applyBorder="1" applyAlignment="1">
      <alignment horizontal="center" vertical="center" wrapText="1"/>
    </xf>
    <xf numFmtId="44" fontId="5" fillId="10" borderId="46" xfId="0" applyNumberFormat="1" applyFont="1" applyFill="1" applyBorder="1" applyAlignment="1">
      <alignment horizontal="center"/>
    </xf>
    <xf numFmtId="0" fontId="2" fillId="16" borderId="44" xfId="0" applyFont="1" applyFill="1" applyBorder="1" applyAlignment="1">
      <alignment horizontal="center"/>
    </xf>
    <xf numFmtId="0" fontId="2" fillId="16" borderId="64" xfId="0" applyFont="1" applyFill="1" applyBorder="1" applyAlignment="1">
      <alignment horizontal="center"/>
    </xf>
    <xf numFmtId="0" fontId="2" fillId="16" borderId="45" xfId="0" applyFont="1" applyFill="1" applyBorder="1" applyAlignment="1">
      <alignment horizontal="center"/>
    </xf>
    <xf numFmtId="0" fontId="5" fillId="17" borderId="65" xfId="0" applyFont="1" applyFill="1" applyBorder="1" applyAlignment="1">
      <alignment horizontal="left" vertical="center" wrapText="1"/>
    </xf>
    <xf numFmtId="0" fontId="5" fillId="17" borderId="66" xfId="0" applyFont="1" applyFill="1" applyBorder="1" applyAlignment="1">
      <alignment horizontal="left" vertical="center" wrapText="1"/>
    </xf>
    <xf numFmtId="0" fontId="4" fillId="18" borderId="67" xfId="0" applyFont="1" applyFill="1" applyBorder="1" applyAlignment="1">
      <alignment horizontal="center" vertical="center" wrapText="1"/>
    </xf>
    <xf numFmtId="0" fontId="4" fillId="19" borderId="67"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0" xfId="0" applyFont="1" applyFill="1" applyAlignment="1">
      <alignment horizontal="center"/>
    </xf>
    <xf numFmtId="0" fontId="3" fillId="0" borderId="19" xfId="0" applyFont="1" applyBorder="1" applyAlignment="1" applyProtection="1">
      <alignment horizontal="center"/>
      <protection locked="0"/>
    </xf>
    <xf numFmtId="0" fontId="3" fillId="0" borderId="68" xfId="0" applyFont="1" applyBorder="1" applyAlignment="1" applyProtection="1">
      <alignment horizontal="center"/>
      <protection locked="0"/>
    </xf>
    <xf numFmtId="0" fontId="3" fillId="0" borderId="23" xfId="0" applyFont="1" applyBorder="1" applyAlignment="1" applyProtection="1">
      <alignment horizontal="center"/>
      <protection locked="0"/>
    </xf>
    <xf numFmtId="0" fontId="3" fillId="0" borderId="18" xfId="0" applyFont="1" applyBorder="1" applyAlignment="1" applyProtection="1">
      <alignment horizontal="center"/>
      <protection locked="0"/>
    </xf>
    <xf numFmtId="0" fontId="3" fillId="0" borderId="20" xfId="0" applyFont="1" applyBorder="1" applyAlignment="1" applyProtection="1">
      <alignment horizontal="center"/>
      <protection locked="0"/>
    </xf>
    <xf numFmtId="0" fontId="3" fillId="0" borderId="17" xfId="0" applyFont="1" applyBorder="1" applyAlignment="1" applyProtection="1">
      <alignment horizontal="center"/>
      <protection locked="0"/>
    </xf>
    <xf numFmtId="0" fontId="4" fillId="2" borderId="20" xfId="0" applyFont="1" applyFill="1" applyBorder="1" applyAlignment="1">
      <alignment horizontal="center"/>
    </xf>
    <xf numFmtId="0" fontId="4" fillId="16" borderId="44" xfId="0" applyFont="1" applyFill="1" applyBorder="1" applyAlignment="1">
      <alignment horizontal="center"/>
    </xf>
    <xf numFmtId="0" fontId="4" fillId="16" borderId="64" xfId="0" applyFont="1" applyFill="1" applyBorder="1" applyAlignment="1">
      <alignment horizontal="center"/>
    </xf>
    <xf numFmtId="0" fontId="4" fillId="16" borderId="45" xfId="0" applyFont="1" applyFill="1" applyBorder="1" applyAlignment="1">
      <alignment horizontal="center"/>
    </xf>
    <xf numFmtId="0" fontId="5" fillId="6" borderId="69" xfId="0" applyFont="1" applyFill="1" applyBorder="1" applyAlignment="1">
      <alignment horizontal="center"/>
    </xf>
    <xf numFmtId="0" fontId="5" fillId="6" borderId="70" xfId="0" applyFont="1" applyFill="1" applyBorder="1" applyAlignment="1">
      <alignment horizontal="center"/>
    </xf>
    <xf numFmtId="0" fontId="5" fillId="7" borderId="40" xfId="0" applyFont="1" applyFill="1" applyBorder="1" applyAlignment="1">
      <alignment horizontal="center"/>
    </xf>
    <xf numFmtId="0" fontId="5" fillId="7" borderId="0" xfId="0" applyFont="1" applyFill="1" applyAlignment="1">
      <alignment horizontal="center"/>
    </xf>
    <xf numFmtId="0" fontId="5" fillId="7" borderId="38" xfId="0" applyFont="1" applyFill="1" applyBorder="1" applyAlignment="1">
      <alignment horizontal="center"/>
    </xf>
    <xf numFmtId="164" fontId="3" fillId="0" borderId="40" xfId="0" applyNumberFormat="1" applyFont="1" applyBorder="1" applyAlignment="1">
      <alignment horizontal="center"/>
    </xf>
    <xf numFmtId="164" fontId="3" fillId="0" borderId="0" xfId="0" applyNumberFormat="1" applyFont="1" applyAlignment="1">
      <alignment horizontal="center"/>
    </xf>
    <xf numFmtId="164" fontId="3" fillId="0" borderId="38" xfId="0" applyNumberFormat="1" applyFont="1" applyBorder="1" applyAlignment="1">
      <alignment horizontal="center"/>
    </xf>
    <xf numFmtId="164" fontId="5" fillId="0" borderId="40" xfId="0" applyNumberFormat="1" applyFont="1" applyBorder="1" applyAlignment="1">
      <alignment horizontal="center"/>
    </xf>
    <xf numFmtId="164" fontId="5" fillId="0" borderId="0" xfId="0" applyNumberFormat="1" applyFont="1" applyAlignment="1">
      <alignment horizontal="center"/>
    </xf>
    <xf numFmtId="164" fontId="5" fillId="0" borderId="38" xfId="0" applyNumberFormat="1" applyFont="1" applyBorder="1" applyAlignment="1">
      <alignment horizontal="center"/>
    </xf>
    <xf numFmtId="0" fontId="2" fillId="2" borderId="65" xfId="0" applyFont="1" applyFill="1" applyBorder="1" applyAlignment="1">
      <alignment horizontal="center"/>
    </xf>
    <xf numFmtId="0" fontId="2" fillId="2" borderId="52" xfId="0" applyFont="1" applyFill="1" applyBorder="1" applyAlignment="1">
      <alignment horizontal="center"/>
    </xf>
    <xf numFmtId="0" fontId="2" fillId="2" borderId="49" xfId="0" applyFont="1" applyFill="1" applyBorder="1" applyAlignment="1">
      <alignment horizontal="center"/>
    </xf>
    <xf numFmtId="44" fontId="5" fillId="10" borderId="71" xfId="0" applyNumberFormat="1" applyFont="1" applyFill="1" applyBorder="1" applyAlignment="1">
      <alignment horizontal="center"/>
    </xf>
    <xf numFmtId="44" fontId="5" fillId="10" borderId="33" xfId="0" applyNumberFormat="1" applyFont="1" applyFill="1" applyBorder="1" applyAlignment="1">
      <alignment horizontal="center"/>
    </xf>
    <xf numFmtId="164" fontId="5" fillId="0" borderId="41" xfId="0" applyNumberFormat="1" applyFont="1" applyBorder="1" applyAlignment="1">
      <alignment horizontal="center"/>
    </xf>
    <xf numFmtId="164" fontId="5" fillId="0" borderId="42" xfId="0" applyNumberFormat="1" applyFont="1" applyBorder="1" applyAlignment="1">
      <alignment horizontal="center"/>
    </xf>
    <xf numFmtId="164" fontId="5" fillId="0" borderId="43" xfId="0" applyNumberFormat="1" applyFont="1" applyBorder="1" applyAlignment="1">
      <alignment horizontal="center"/>
    </xf>
    <xf numFmtId="0" fontId="9" fillId="4" borderId="3" xfId="0" applyFont="1" applyFill="1" applyBorder="1" applyAlignment="1">
      <alignment horizontal="center"/>
    </xf>
    <xf numFmtId="0" fontId="9" fillId="4" borderId="1" xfId="0" applyFont="1" applyFill="1" applyBorder="1" applyAlignment="1">
      <alignment horizontal="center"/>
    </xf>
    <xf numFmtId="44" fontId="5" fillId="6" borderId="10" xfId="0" applyNumberFormat="1" applyFont="1" applyFill="1" applyBorder="1" applyAlignment="1">
      <alignment horizontal="center" wrapText="1"/>
    </xf>
    <xf numFmtId="44" fontId="5" fillId="6" borderId="22" xfId="0" applyNumberFormat="1" applyFont="1" applyFill="1" applyBorder="1" applyAlignment="1">
      <alignment horizontal="center" wrapText="1"/>
    </xf>
    <xf numFmtId="44" fontId="5" fillId="6" borderId="29" xfId="0" applyNumberFormat="1" applyFont="1" applyFill="1" applyBorder="1" applyAlignment="1">
      <alignment horizontal="center" wrapText="1"/>
    </xf>
    <xf numFmtId="0" fontId="4" fillId="16" borderId="11" xfId="0" applyFont="1" applyFill="1" applyBorder="1" applyAlignment="1">
      <alignment horizontal="center" vertical="center" wrapText="1"/>
    </xf>
    <xf numFmtId="0" fontId="4" fillId="16" borderId="67" xfId="0" applyFont="1" applyFill="1" applyBorder="1" applyAlignment="1">
      <alignment horizontal="center" vertical="center" wrapText="1"/>
    </xf>
    <xf numFmtId="0" fontId="4" fillId="16" borderId="26" xfId="0" applyFont="1" applyFill="1" applyBorder="1" applyAlignment="1">
      <alignment horizontal="center" vertical="center" wrapText="1"/>
    </xf>
    <xf numFmtId="0" fontId="9" fillId="5" borderId="1" xfId="0" applyFont="1" applyFill="1" applyBorder="1" applyAlignment="1">
      <alignment horizontal="center"/>
    </xf>
    <xf numFmtId="0" fontId="4" fillId="20" borderId="11" xfId="0" applyFont="1" applyFill="1" applyBorder="1" applyAlignment="1">
      <alignment horizontal="center" vertical="center" wrapText="1"/>
    </xf>
    <xf numFmtId="0" fontId="4" fillId="20" borderId="67" xfId="0" applyFont="1" applyFill="1" applyBorder="1" applyAlignment="1">
      <alignment horizontal="center" vertical="center" wrapText="1"/>
    </xf>
    <xf numFmtId="0" fontId="4" fillId="20" borderId="2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18" borderId="11" xfId="0" applyFont="1" applyFill="1" applyBorder="1" applyAlignment="1">
      <alignment horizontal="center" vertical="center" wrapText="1"/>
    </xf>
    <xf numFmtId="0" fontId="4" fillId="18" borderId="26" xfId="0" applyFont="1" applyFill="1" applyBorder="1" applyAlignment="1">
      <alignment horizontal="center" vertical="center" wrapText="1"/>
    </xf>
    <xf numFmtId="0" fontId="4" fillId="2" borderId="72" xfId="0" applyFont="1" applyFill="1" applyBorder="1" applyAlignment="1">
      <alignment horizontal="center"/>
    </xf>
    <xf numFmtId="0" fontId="4" fillId="20" borderId="65" xfId="0" applyFont="1" applyFill="1" applyBorder="1" applyAlignment="1">
      <alignment horizontal="center"/>
    </xf>
    <xf numFmtId="0" fontId="4" fillId="20" borderId="52" xfId="0" applyFont="1" applyFill="1" applyBorder="1" applyAlignment="1">
      <alignment horizontal="center"/>
    </xf>
    <xf numFmtId="0" fontId="4" fillId="20" borderId="49" xfId="0" applyFont="1" applyFill="1" applyBorder="1" applyAlignment="1">
      <alignment horizontal="center"/>
    </xf>
    <xf numFmtId="0" fontId="4" fillId="18" borderId="64" xfId="0" applyFont="1" applyFill="1" applyBorder="1" applyAlignment="1">
      <alignment horizontal="center"/>
    </xf>
    <xf numFmtId="0" fontId="4" fillId="18" borderId="45" xfId="0" applyFont="1" applyFill="1" applyBorder="1" applyAlignment="1">
      <alignment horizontal="center"/>
    </xf>
    <xf numFmtId="0" fontId="4" fillId="21" borderId="65" xfId="0" applyFont="1" applyFill="1" applyBorder="1" applyAlignment="1">
      <alignment horizontal="center"/>
    </xf>
    <xf numFmtId="0" fontId="4" fillId="21" borderId="52" xfId="0" applyFont="1" applyFill="1" applyBorder="1" applyAlignment="1">
      <alignment horizontal="center"/>
    </xf>
    <xf numFmtId="0" fontId="4" fillId="18" borderId="52" xfId="0" applyFont="1" applyFill="1" applyBorder="1" applyAlignment="1">
      <alignment horizontal="center"/>
    </xf>
    <xf numFmtId="0" fontId="4" fillId="18" borderId="49" xfId="0" applyFont="1" applyFill="1" applyBorder="1" applyAlignment="1">
      <alignment horizontal="center"/>
    </xf>
    <xf numFmtId="0" fontId="4" fillId="21" borderId="11" xfId="0" applyFont="1" applyFill="1" applyBorder="1" applyAlignment="1">
      <alignment horizontal="center"/>
    </xf>
    <xf numFmtId="0" fontId="4" fillId="21" borderId="67" xfId="0" applyFont="1" applyFill="1" applyBorder="1" applyAlignment="1">
      <alignment horizontal="center"/>
    </xf>
    <xf numFmtId="0" fontId="4" fillId="21" borderId="26" xfId="0" applyFont="1" applyFill="1" applyBorder="1" applyAlignment="1">
      <alignment horizontal="center"/>
    </xf>
    <xf numFmtId="0" fontId="4" fillId="18" borderId="65" xfId="0" applyFont="1" applyFill="1" applyBorder="1" applyAlignment="1">
      <alignment horizontal="center"/>
    </xf>
    <xf numFmtId="0" fontId="4" fillId="2" borderId="65" xfId="0" applyFont="1" applyFill="1" applyBorder="1" applyAlignment="1">
      <alignment horizontal="center"/>
    </xf>
    <xf numFmtId="0" fontId="4" fillId="2" borderId="52" xfId="0" applyFont="1" applyFill="1" applyBorder="1" applyAlignment="1">
      <alignment horizontal="center"/>
    </xf>
    <xf numFmtId="0" fontId="4" fillId="2" borderId="49" xfId="0" applyFont="1" applyFill="1" applyBorder="1" applyAlignment="1">
      <alignment horizontal="center"/>
    </xf>
    <xf numFmtId="0" fontId="4" fillId="2" borderId="40" xfId="0" applyFont="1" applyFill="1" applyBorder="1" applyAlignment="1">
      <alignment horizontal="center"/>
    </xf>
    <xf numFmtId="0" fontId="4" fillId="2" borderId="38" xfId="0" applyFont="1" applyFill="1" applyBorder="1" applyAlignment="1">
      <alignment horizontal="center"/>
    </xf>
    <xf numFmtId="0" fontId="4" fillId="18" borderId="42" xfId="0" applyFont="1" applyFill="1" applyBorder="1" applyAlignment="1">
      <alignment horizontal="center"/>
    </xf>
    <xf numFmtId="0" fontId="4" fillId="18" borderId="43" xfId="0" applyFont="1" applyFill="1" applyBorder="1" applyAlignment="1">
      <alignment horizontal="center"/>
    </xf>
    <xf numFmtId="0" fontId="4" fillId="20" borderId="41" xfId="0" applyFont="1" applyFill="1" applyBorder="1" applyAlignment="1">
      <alignment horizontal="center"/>
    </xf>
    <xf numFmtId="0" fontId="4" fillId="20" borderId="42" xfId="0" applyFont="1" applyFill="1" applyBorder="1" applyAlignment="1">
      <alignment horizontal="center"/>
    </xf>
    <xf numFmtId="0" fontId="4" fillId="2" borderId="71" xfId="0" applyFont="1" applyFill="1" applyBorder="1" applyAlignment="1">
      <alignment horizontal="center"/>
    </xf>
    <xf numFmtId="0" fontId="4" fillId="2" borderId="34" xfId="0" applyFont="1" applyFill="1" applyBorder="1" applyAlignment="1">
      <alignment horizontal="center"/>
    </xf>
    <xf numFmtId="0" fontId="4" fillId="18" borderId="0" xfId="0" applyFont="1" applyFill="1" applyAlignment="1">
      <alignment horizontal="center"/>
    </xf>
  </cellXfs>
  <cellStyles count="6">
    <cellStyle name="Normal" xfId="0"/>
    <cellStyle name="Percent" xfId="15"/>
    <cellStyle name="Currency" xfId="16"/>
    <cellStyle name="Currency [0]" xfId="17"/>
    <cellStyle name="Comma" xfId="18"/>
    <cellStyle name="Comma [0]" xfId="19"/>
  </cellStyles>
  <dxfs count="1810">
    <dxf>
      <font>
        <i val="0"/>
        <strike val="0"/>
        <name val="Calibri"/>
      </font>
      <numFmt numFmtId="44" formatCode="_(&quot;$&quot;* #,##0.00_);_(&quot;$&quot;* \(#,##0.00\);_(&quot;$&quot;* &quot;-&quot;??_);_(@_)"/>
      <border>
        <left/>
        <right/>
        <top style="thin"/>
        <bottom style="thin"/>
      </border>
    </dxf>
    <dxf>
      <font>
        <i val="0"/>
        <strike val="0"/>
        <name val="Calibri"/>
      </font>
      <numFmt numFmtId="44" formatCode="_(&quot;$&quot;* #,##0.00_);_(&quot;$&quot;* \(#,##0.00\);_(&quot;$&quot;* &quot;-&quot;??_);_(@_)"/>
      <border>
        <left style="thin"/>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style="thin"/>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right style="thin"/>
        <top style="thin"/>
        <bottom style="thin"/>
      </border>
    </dxf>
    <dxf>
      <font>
        <b/>
        <i val="0"/>
        <u val="none"/>
        <strike val="0"/>
        <sz val="11"/>
        <name val="Calibri"/>
        <color theme="1"/>
        <condense val="0"/>
        <extend val="0"/>
      </font>
      <border>
        <left/>
        <right style="thin"/>
        <top style="thin"/>
        <bottom style="thin"/>
      </border>
    </dxf>
    <dxf>
      <font>
        <b/>
        <i val="0"/>
        <u val="none"/>
        <strike val="0"/>
        <sz val="11"/>
        <name val="Calibri"/>
        <color theme="1"/>
        <condense val="0"/>
        <extend val="0"/>
      </font>
      <border>
        <left/>
        <right style="thin"/>
        <top style="thin"/>
        <bottom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style="thin"/>
        <right style="thick"/>
        <top/>
        <bottom/>
        <vertical style="thin"/>
        <horizontal/>
      </border>
    </dxf>
    <dxf>
      <font>
        <i val="0"/>
        <strike val="0"/>
        <name val="Calibri"/>
      </font>
      <numFmt numFmtId="44" formatCode="_(&quot;$&quot;* #,##0.00_);_(&quot;$&quot;* \(#,##0.00\);_(&quot;$&quot;* &quot;-&quot;??_);_(@_)"/>
      <border>
        <left style="thick"/>
        <right style="thin"/>
        <top/>
        <bottom/>
        <vertical style="thin"/>
        <horizontal/>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alignment horizontal="general" vertical="bottom" textRotation="0" wrapText="1" shrinkToFit="1" readingOrder="0"/>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border>
        <left style="thick"/>
        <right/>
        <top/>
        <bottom/>
        <vertical/>
        <horizontal/>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alignment horizontal="general" vertical="bottom" textRotation="0" wrapText="1" shrinkToFit="1" readingOrder="0"/>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border>
        <left style="thick"/>
        <right/>
        <top/>
        <bottom/>
        <vertical/>
        <horizontal/>
      </border>
    </dxf>
    <dxf>
      <font>
        <i val="0"/>
        <strike val="0"/>
        <name val="Calibri"/>
      </font>
      <numFmt numFmtId="44" formatCode="_(&quot;$&quot;* #,##0.00_);_(&quot;$&quot;* \(#,##0.00\);_(&quot;$&quot;* &quot;-&quot;??_);_(@_)"/>
      <border>
        <left/>
        <right style="thick"/>
        <top/>
        <bottom/>
        <vertical/>
        <horizontal/>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border>
        <left style="thick"/>
        <right/>
        <top/>
        <bottom/>
        <vertical/>
        <horizontal/>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border>
        <left style="thick"/>
        <right/>
        <top/>
        <bottom/>
        <vertical/>
        <horizontal/>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alignment horizontal="general" vertical="bottom" textRotation="0" wrapText="1" shrinkToFit="1" readingOrder="0"/>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b/>
        <i val="0"/>
        <u val="none"/>
        <strike val="0"/>
        <sz val="11"/>
        <name val="Calibri"/>
        <color theme="1"/>
        <condense val="0"/>
        <extend val="0"/>
      </font>
      <border>
        <left style="thick"/>
        <right style="thin"/>
        <top style="thin"/>
        <bottom style="thin"/>
        <vertical style="thin"/>
        <horizontal style="thin"/>
      </border>
    </dxf>
    <dxf>
      <border>
        <top style="thin"/>
      </border>
    </dxf>
    <dxf>
      <border>
        <left style="thick"/>
        <right style="thick"/>
        <bottom style="thick"/>
      </border>
    </dxf>
    <dxf>
      <font>
        <i val="0"/>
        <strike val="0"/>
        <name val="Calibri"/>
      </font>
    </dxf>
    <dxf>
      <border>
        <bottom style="thick"/>
      </border>
    </dxf>
    <dxf>
      <font>
        <i val="0"/>
        <strike val="0"/>
        <name val="Calibri"/>
      </font>
      <alignment vertical="center" textRotation="0" wrapText="1" shrinkToFit="1" readingOrder="0"/>
      <border>
        <left/>
        <right/>
        <top/>
        <bottom/>
        <vertical/>
        <horizontal/>
      </border>
    </dxf>
    <dxf>
      <font>
        <i val="0"/>
        <strike val="0"/>
        <name val="Calibri"/>
      </font>
      <numFmt numFmtId="44" formatCode="_(&quot;$&quot;* #,##0.00_);_(&quot;$&quot;* \(#,##0.00\);_(&quot;$&quot;* &quot;-&quot;??_);_(@_)"/>
      <border>
        <left/>
        <right/>
        <top style="thin"/>
        <bottom style="thin"/>
      </border>
    </dxf>
    <dxf>
      <font>
        <i val="0"/>
        <strike val="0"/>
        <name val="Calibri"/>
      </font>
      <numFmt numFmtId="44" formatCode="_(&quot;$&quot;* #,##0.00_);_(&quot;$&quot;* \(#,##0.00\);_(&quot;$&quot;* &quot;-&quot;??_);_(@_)"/>
      <border>
        <left style="thin"/>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style="thin"/>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style="thin"/>
        <right style="thick"/>
        <top style="thin"/>
        <bottom style="thin"/>
        <vertical style="thin"/>
        <horizontal style="thin"/>
      </border>
      <protection hidden="1" locked="0"/>
    </dxf>
    <dxf>
      <font>
        <b/>
        <i val="0"/>
        <u val="none"/>
        <strike val="0"/>
        <sz val="11"/>
        <name val="Calibri"/>
        <color theme="1"/>
        <condense val="0"/>
        <extend val="0"/>
      </font>
      <fill>
        <patternFill patternType="none"/>
      </fill>
      <border>
        <left/>
        <right/>
        <top style="thin"/>
        <bottom style="thin"/>
        <vertical/>
        <horizontal/>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border>
        <left style="thick"/>
        <right style="thin"/>
        <top style="thin"/>
        <bottom style="thin"/>
        <vertical style="thin"/>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style="thick"/>
        <right/>
        <top style="thick"/>
        <bottom style="thick"/>
        <vertical/>
        <horizontal style="thick"/>
      </border>
    </dxf>
    <dxf>
      <font>
        <b val="0"/>
        <i val="0"/>
        <u val="none"/>
        <strike val="0"/>
        <sz val="11"/>
        <name val="Calibri"/>
        <color theme="1"/>
        <condense val="0"/>
        <extend val="0"/>
      </font>
      <fill>
        <patternFill patternType="none"/>
      </fill>
      <border>
        <left/>
        <right style="thick"/>
        <top/>
        <bottom/>
        <vertical/>
        <horizontal/>
      </border>
      <protection hidden="1" locked="0"/>
    </dxf>
    <dxf>
      <font>
        <b val="0"/>
        <i val="0"/>
        <u val="none"/>
        <strike val="0"/>
        <sz val="11"/>
        <name val="Calibri"/>
        <color theme="1"/>
        <condense val="0"/>
        <extend val="0"/>
      </font>
      <numFmt numFmtId="44" formatCode="_(&quot;$&quot;* #,##0.00_);_(&quot;$&quot;* \(#,##0.00\);_(&quot;$&quot;* &quot;-&quot;??_);_(@_)"/>
      <fill>
        <patternFill patternType="none"/>
      </fill>
      <protection hidden="1" locked="0"/>
    </dxf>
    <dxf>
      <font>
        <b val="0"/>
        <i val="0"/>
        <u val="none"/>
        <strike val="0"/>
        <sz val="11"/>
        <name val="Calibri"/>
        <color theme="1"/>
        <condense val="0"/>
        <extend val="0"/>
      </font>
      <numFmt numFmtId="44" formatCode="_(&quot;$&quot;* #,##0.00_);_(&quot;$&quot;* \(#,##0.00\);_(&quot;$&quot;* &quot;-&quot;??_);_(@_)"/>
      <fill>
        <patternFill patternType="none"/>
      </fill>
      <protection hidden="1" locked="0"/>
    </dxf>
    <dxf>
      <font>
        <i val="0"/>
        <strike val="0"/>
        <name val="Calibri"/>
      </font>
    </dxf>
    <dxf>
      <font>
        <b/>
        <i val="0"/>
        <u val="none"/>
        <strike val="0"/>
        <sz val="11"/>
        <name val="Calibri"/>
        <color theme="1"/>
        <condense val="0"/>
        <extend val="0"/>
      </font>
      <border>
        <left style="thick"/>
        <right/>
        <top/>
        <bottom/>
        <vertical/>
        <horizontal/>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bottom" textRotation="0" wrapText="1" shrinkToFit="1" readingOrder="0"/>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i val="0"/>
        <strike val="0"/>
        <name val="Calibri"/>
      </font>
      <numFmt numFmtId="44" formatCode="_(&quot;$&quot;* #,##0.00_);_(&quot;$&quot;* \(#,##0.00\);_(&quot;$&quot;* &quot;-&quot;??_);_(@_)"/>
      <border>
        <left/>
        <right/>
        <top style="thin"/>
        <bottom style="thin"/>
      </border>
    </dxf>
    <dxf>
      <font>
        <i val="0"/>
        <strike val="0"/>
        <name val="Calibri"/>
      </font>
      <numFmt numFmtId="44" formatCode="_(&quot;$&quot;* #,##0.00_);_(&quot;$&quot;* \(#,##0.00\);_(&quot;$&quot;* &quot;-&quot;??_);_(@_)"/>
      <border>
        <left style="thin"/>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style="thin"/>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right style="thin"/>
        <top style="thin"/>
        <bottom style="thin"/>
      </border>
    </dxf>
    <dxf>
      <font>
        <b/>
        <i val="0"/>
        <u val="none"/>
        <strike val="0"/>
        <sz val="11"/>
        <name val="Calibri"/>
        <color theme="1"/>
        <condense val="0"/>
        <extend val="0"/>
      </font>
      <border>
        <left/>
        <right style="thin"/>
        <top style="thin"/>
        <bottom style="thin"/>
      </border>
    </dxf>
    <dxf>
      <font>
        <b/>
        <i val="0"/>
        <u val="none"/>
        <strike val="0"/>
        <sz val="11"/>
        <name val="Calibri"/>
        <color theme="1"/>
        <condense val="0"/>
        <extend val="0"/>
      </font>
      <border>
        <left/>
        <right style="thin"/>
        <top style="thin"/>
        <bottom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style="thin"/>
        <right style="thick"/>
        <top/>
        <bottom/>
        <vertical style="thin"/>
        <horizontal/>
      </border>
    </dxf>
    <dxf>
      <font>
        <i val="0"/>
        <strike val="0"/>
        <name val="Calibri"/>
      </font>
      <numFmt numFmtId="44" formatCode="_(&quot;$&quot;* #,##0.00_);_(&quot;$&quot;* \(#,##0.00\);_(&quot;$&quot;* &quot;-&quot;??_);_(@_)"/>
      <border>
        <left style="thick"/>
        <right style="thin"/>
        <top/>
        <bottom/>
        <vertical style="thin"/>
        <horizontal/>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alignment horizontal="general" vertical="bottom" textRotation="0" wrapText="1" shrinkToFit="1" readingOrder="0"/>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border>
        <left style="thick"/>
        <right/>
        <top/>
        <bottom/>
        <vertical/>
        <horizontal/>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alignment horizontal="general" vertical="bottom" textRotation="0" wrapText="1" shrinkToFit="1" readingOrder="0"/>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border>
        <left style="thick"/>
        <right/>
        <top/>
        <bottom/>
        <vertical/>
        <horizontal/>
      </border>
    </dxf>
    <dxf>
      <font>
        <i val="0"/>
        <strike val="0"/>
        <name val="Calibri"/>
      </font>
      <numFmt numFmtId="44" formatCode="_(&quot;$&quot;* #,##0.00_);_(&quot;$&quot;* \(#,##0.00\);_(&quot;$&quot;* &quot;-&quot;??_);_(@_)"/>
      <border>
        <left/>
        <right style="thick"/>
        <top/>
        <bottom/>
        <vertical/>
        <horizontal/>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border>
        <left style="thick"/>
        <right/>
        <top/>
        <bottom/>
        <vertical/>
        <horizontal/>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border>
        <left style="thick"/>
        <right/>
        <top/>
        <bottom/>
        <vertical/>
        <horizontal/>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alignment horizontal="general" vertical="bottom" textRotation="0" wrapText="1" shrinkToFit="1" readingOrder="0"/>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b/>
        <i val="0"/>
        <u val="none"/>
        <strike val="0"/>
        <sz val="11"/>
        <name val="Calibri"/>
        <color theme="1"/>
        <condense val="0"/>
        <extend val="0"/>
      </font>
      <border>
        <left style="thick"/>
        <right style="thin"/>
        <top style="thin"/>
        <bottom style="thin"/>
        <vertical style="thin"/>
        <horizontal style="thin"/>
      </border>
    </dxf>
    <dxf>
      <border>
        <top style="thin"/>
      </border>
    </dxf>
    <dxf>
      <border>
        <left style="thick"/>
        <right style="thick"/>
        <bottom style="thick"/>
      </border>
    </dxf>
    <dxf>
      <font>
        <i val="0"/>
        <strike val="0"/>
        <name val="Calibri"/>
      </font>
    </dxf>
    <dxf>
      <border>
        <bottom style="thick"/>
      </border>
    </dxf>
    <dxf>
      <font>
        <i val="0"/>
        <strike val="0"/>
        <name val="Calibri"/>
      </font>
      <alignment vertical="center" textRotation="0" wrapText="1" shrinkToFit="1" readingOrder="0"/>
      <border>
        <left/>
        <right/>
        <top/>
        <bottom/>
        <vertical/>
        <horizontal/>
      </border>
    </dxf>
    <dxf>
      <font>
        <i val="0"/>
        <strike val="0"/>
        <name val="Calibri"/>
      </font>
      <numFmt numFmtId="44" formatCode="_(&quot;$&quot;* #,##0.00_);_(&quot;$&quot;* \(#,##0.00\);_(&quot;$&quot;* &quot;-&quot;??_);_(@_)"/>
      <border>
        <left/>
        <right/>
        <top style="thin"/>
        <bottom style="thin"/>
      </border>
    </dxf>
    <dxf>
      <font>
        <i val="0"/>
        <strike val="0"/>
        <name val="Calibri"/>
      </font>
      <numFmt numFmtId="44" formatCode="_(&quot;$&quot;* #,##0.00_);_(&quot;$&quot;* \(#,##0.00\);_(&quot;$&quot;* &quot;-&quot;??_);_(@_)"/>
      <border>
        <left style="thin"/>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style="thin"/>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style="thin"/>
        <right style="thick"/>
        <top style="thin"/>
        <bottom style="thin"/>
        <vertical style="thin"/>
        <horizontal style="thin"/>
      </border>
      <protection hidden="1" locked="0"/>
    </dxf>
    <dxf>
      <font>
        <b/>
        <i val="0"/>
        <u val="none"/>
        <strike val="0"/>
        <sz val="11"/>
        <name val="Calibri"/>
        <color theme="1"/>
        <condense val="0"/>
        <extend val="0"/>
      </font>
      <fill>
        <patternFill patternType="none"/>
      </fill>
      <border>
        <left/>
        <right/>
        <top style="thin"/>
        <bottom style="thin"/>
        <vertical/>
        <horizontal/>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border>
        <left style="thick"/>
        <right style="thin"/>
        <top style="thin"/>
        <bottom style="thin"/>
        <vertical style="thin"/>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style="thick"/>
        <right/>
        <top style="thick"/>
        <bottom style="thick"/>
        <vertical/>
        <horizontal style="thick"/>
      </border>
    </dxf>
    <dxf>
      <font>
        <b val="0"/>
        <i val="0"/>
        <u val="none"/>
        <strike val="0"/>
        <sz val="11"/>
        <name val="Calibri"/>
        <color theme="1"/>
        <condense val="0"/>
        <extend val="0"/>
      </font>
      <fill>
        <patternFill patternType="none"/>
      </fill>
      <border>
        <left/>
        <right style="thick"/>
        <top/>
        <bottom/>
        <vertical/>
        <horizontal/>
      </border>
      <protection hidden="1" locked="0"/>
    </dxf>
    <dxf>
      <font>
        <b val="0"/>
        <i val="0"/>
        <u val="none"/>
        <strike val="0"/>
        <sz val="11"/>
        <name val="Calibri"/>
        <color theme="1"/>
        <condense val="0"/>
        <extend val="0"/>
      </font>
      <numFmt numFmtId="44" formatCode="_(&quot;$&quot;* #,##0.00_);_(&quot;$&quot;* \(#,##0.00\);_(&quot;$&quot;* &quot;-&quot;??_);_(@_)"/>
      <fill>
        <patternFill patternType="none"/>
      </fill>
      <protection hidden="1" locked="0"/>
    </dxf>
    <dxf>
      <font>
        <b val="0"/>
        <i val="0"/>
        <u val="none"/>
        <strike val="0"/>
        <sz val="11"/>
        <name val="Calibri"/>
        <color theme="1"/>
        <condense val="0"/>
        <extend val="0"/>
      </font>
      <numFmt numFmtId="44" formatCode="_(&quot;$&quot;* #,##0.00_);_(&quot;$&quot;* \(#,##0.00\);_(&quot;$&quot;* &quot;-&quot;??_);_(@_)"/>
      <fill>
        <patternFill patternType="none"/>
      </fill>
      <protection hidden="1" locked="0"/>
    </dxf>
    <dxf>
      <font>
        <i val="0"/>
        <strike val="0"/>
        <name val="Calibri"/>
      </font>
    </dxf>
    <dxf>
      <font>
        <b/>
        <i val="0"/>
        <u val="none"/>
        <strike val="0"/>
        <sz val="11"/>
        <name val="Calibri"/>
        <color theme="1"/>
        <condense val="0"/>
        <extend val="0"/>
      </font>
      <border>
        <left style="thick"/>
        <right/>
        <top/>
        <bottom/>
        <vertical/>
        <horizontal/>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bottom" textRotation="0" wrapText="1" shrinkToFit="1" readingOrder="0"/>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i val="0"/>
        <strike val="0"/>
        <name val="Calibri"/>
      </font>
      <numFmt numFmtId="44" formatCode="_(&quot;$&quot;* #,##0.00_);_(&quot;$&quot;* \(#,##0.00\);_(&quot;$&quot;* &quot;-&quot;??_);_(@_)"/>
      <border>
        <left/>
        <right/>
        <top style="thin"/>
        <bottom style="thin"/>
      </border>
    </dxf>
    <dxf>
      <font>
        <i val="0"/>
        <strike val="0"/>
        <name val="Calibri"/>
      </font>
      <numFmt numFmtId="44" formatCode="_(&quot;$&quot;* #,##0.00_);_(&quot;$&quot;* \(#,##0.00\);_(&quot;$&quot;* &quot;-&quot;??_);_(@_)"/>
      <border>
        <left style="thin"/>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style="thin"/>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right style="thin"/>
        <top style="thin"/>
        <bottom style="thin"/>
      </border>
    </dxf>
    <dxf>
      <font>
        <b/>
        <i val="0"/>
        <u val="none"/>
        <strike val="0"/>
        <sz val="11"/>
        <name val="Calibri"/>
        <color theme="1"/>
        <condense val="0"/>
        <extend val="0"/>
      </font>
      <border>
        <left/>
        <right style="thin"/>
        <top style="thin"/>
        <bottom style="thin"/>
      </border>
    </dxf>
    <dxf>
      <font>
        <b/>
        <i val="0"/>
        <u val="none"/>
        <strike val="0"/>
        <sz val="11"/>
        <name val="Calibri"/>
        <color theme="1"/>
        <condense val="0"/>
        <extend val="0"/>
      </font>
      <border>
        <left/>
        <right style="thin"/>
        <top style="thin"/>
        <bottom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style="thin"/>
        <right style="thick"/>
        <top/>
        <bottom/>
        <vertical style="thin"/>
        <horizontal/>
      </border>
    </dxf>
    <dxf>
      <font>
        <i val="0"/>
        <strike val="0"/>
        <name val="Calibri"/>
      </font>
      <numFmt numFmtId="44" formatCode="_(&quot;$&quot;* #,##0.00_);_(&quot;$&quot;* \(#,##0.00\);_(&quot;$&quot;* &quot;-&quot;??_);_(@_)"/>
      <border>
        <left style="thick"/>
        <right style="thin"/>
        <top/>
        <bottom/>
        <vertical style="thin"/>
        <horizontal/>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alignment horizontal="general" vertical="bottom" textRotation="0" wrapText="1" shrinkToFit="1" readingOrder="0"/>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border>
        <left style="thick"/>
        <right/>
        <top/>
        <bottom/>
        <vertical/>
        <horizontal/>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alignment horizontal="general" vertical="bottom" textRotation="0" wrapText="1" shrinkToFit="1" readingOrder="0"/>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border>
        <left style="thick"/>
        <right/>
        <top/>
        <bottom/>
        <vertical/>
        <horizontal/>
      </border>
    </dxf>
    <dxf>
      <font>
        <i val="0"/>
        <strike val="0"/>
        <name val="Calibri"/>
      </font>
      <numFmt numFmtId="44" formatCode="_(&quot;$&quot;* #,##0.00_);_(&quot;$&quot;* \(#,##0.00\);_(&quot;$&quot;* &quot;-&quot;??_);_(@_)"/>
      <border>
        <left/>
        <right style="thick"/>
        <top/>
        <bottom/>
        <vertical/>
        <horizontal/>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border>
        <left style="thick"/>
        <right/>
        <top/>
        <bottom/>
        <vertical/>
        <horizontal/>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border>
        <left style="thick"/>
        <right/>
        <top/>
        <bottom/>
        <vertical/>
        <horizontal/>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alignment horizontal="general" vertical="bottom" textRotation="0" wrapText="1" shrinkToFit="1" readingOrder="0"/>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b/>
        <i val="0"/>
        <u val="none"/>
        <strike val="0"/>
        <sz val="11"/>
        <name val="Calibri"/>
        <color theme="1"/>
        <condense val="0"/>
        <extend val="0"/>
      </font>
      <border>
        <left style="thick"/>
        <right style="thin"/>
        <top style="thin"/>
        <bottom style="thin"/>
        <vertical style="thin"/>
        <horizontal style="thin"/>
      </border>
    </dxf>
    <dxf>
      <border>
        <top style="thin"/>
      </border>
    </dxf>
    <dxf>
      <border>
        <left style="thick"/>
        <right style="thick"/>
        <bottom style="thick"/>
      </border>
    </dxf>
    <dxf>
      <font>
        <i val="0"/>
        <strike val="0"/>
        <name val="Calibri"/>
      </font>
    </dxf>
    <dxf>
      <border>
        <bottom style="thick"/>
      </border>
    </dxf>
    <dxf>
      <font>
        <i val="0"/>
        <strike val="0"/>
        <name val="Calibri"/>
      </font>
      <alignment vertical="center" textRotation="0" wrapText="1" shrinkToFit="1" readingOrder="0"/>
      <border>
        <left/>
        <right/>
        <top/>
        <bottom/>
        <vertical/>
        <horizontal/>
      </border>
    </dxf>
    <dxf>
      <font>
        <i val="0"/>
        <strike val="0"/>
        <name val="Calibri"/>
      </font>
      <numFmt numFmtId="44" formatCode="_(&quot;$&quot;* #,##0.00_);_(&quot;$&quot;* \(#,##0.00\);_(&quot;$&quot;* &quot;-&quot;??_);_(@_)"/>
      <border>
        <left/>
        <right/>
        <top style="thin"/>
        <bottom style="thin"/>
      </border>
    </dxf>
    <dxf>
      <font>
        <i val="0"/>
        <strike val="0"/>
        <name val="Calibri"/>
      </font>
      <numFmt numFmtId="44" formatCode="_(&quot;$&quot;* #,##0.00_);_(&quot;$&quot;* \(#,##0.00\);_(&quot;$&quot;* &quot;-&quot;??_);_(@_)"/>
      <border>
        <left style="thin"/>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style="thin"/>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style="thin"/>
        <right style="thick"/>
        <top style="thin"/>
        <bottom style="thin"/>
        <vertical style="thin"/>
        <horizontal style="thin"/>
      </border>
      <protection hidden="1" locked="0"/>
    </dxf>
    <dxf>
      <font>
        <b/>
        <i val="0"/>
        <u val="none"/>
        <strike val="0"/>
        <sz val="11"/>
        <name val="Calibri"/>
        <color theme="1"/>
        <condense val="0"/>
        <extend val="0"/>
      </font>
      <fill>
        <patternFill patternType="none"/>
      </fill>
      <border>
        <left/>
        <right/>
        <top style="thin"/>
        <bottom style="thin"/>
        <vertical/>
        <horizontal/>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border>
        <left style="thick"/>
        <right style="thin"/>
        <top style="thin"/>
        <bottom style="thin"/>
        <vertical style="thin"/>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style="thick"/>
        <right/>
        <top style="thick"/>
        <bottom style="thick"/>
        <vertical/>
        <horizontal style="thick"/>
      </border>
    </dxf>
    <dxf>
      <font>
        <b val="0"/>
        <i val="0"/>
        <u val="none"/>
        <strike val="0"/>
        <sz val="11"/>
        <name val="Calibri"/>
        <color theme="1"/>
        <condense val="0"/>
        <extend val="0"/>
      </font>
      <fill>
        <patternFill patternType="none"/>
      </fill>
      <border>
        <left/>
        <right style="thick"/>
        <top/>
        <bottom/>
        <vertical/>
        <horizontal/>
      </border>
      <protection hidden="1" locked="0"/>
    </dxf>
    <dxf>
      <font>
        <b val="0"/>
        <i val="0"/>
        <u val="none"/>
        <strike val="0"/>
        <sz val="11"/>
        <name val="Calibri"/>
        <color theme="1"/>
        <condense val="0"/>
        <extend val="0"/>
      </font>
      <numFmt numFmtId="44" formatCode="_(&quot;$&quot;* #,##0.00_);_(&quot;$&quot;* \(#,##0.00\);_(&quot;$&quot;* &quot;-&quot;??_);_(@_)"/>
      <fill>
        <patternFill patternType="none"/>
      </fill>
      <protection hidden="1" locked="0"/>
    </dxf>
    <dxf>
      <font>
        <b val="0"/>
        <i val="0"/>
        <u val="none"/>
        <strike val="0"/>
        <sz val="11"/>
        <name val="Calibri"/>
        <color theme="1"/>
        <condense val="0"/>
        <extend val="0"/>
      </font>
      <numFmt numFmtId="44" formatCode="_(&quot;$&quot;* #,##0.00_);_(&quot;$&quot;* \(#,##0.00\);_(&quot;$&quot;* &quot;-&quot;??_);_(@_)"/>
      <fill>
        <patternFill patternType="none"/>
      </fill>
      <protection hidden="1" locked="0"/>
    </dxf>
    <dxf>
      <font>
        <i val="0"/>
        <strike val="0"/>
        <name val="Calibri"/>
      </font>
    </dxf>
    <dxf>
      <font>
        <b/>
        <i val="0"/>
        <u val="none"/>
        <strike val="0"/>
        <sz val="11"/>
        <name val="Calibri"/>
        <color theme="1"/>
        <condense val="0"/>
        <extend val="0"/>
      </font>
      <border>
        <left style="thick"/>
        <right/>
        <top/>
        <bottom/>
        <vertical/>
        <horizontal/>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bottom" textRotation="0" wrapText="1" shrinkToFit="1" readingOrder="0"/>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i val="0"/>
        <strike val="0"/>
        <name val="Calibri"/>
      </font>
      <numFmt numFmtId="44" formatCode="_(&quot;$&quot;* #,##0.00_);_(&quot;$&quot;* \(#,##0.00\);_(&quot;$&quot;* &quot;-&quot;??_);_(@_)"/>
      <border>
        <left/>
        <right/>
        <top style="thin"/>
        <bottom style="thin"/>
      </border>
    </dxf>
    <dxf>
      <font>
        <i val="0"/>
        <strike val="0"/>
        <name val="Calibri"/>
      </font>
      <numFmt numFmtId="44" formatCode="_(&quot;$&quot;* #,##0.00_);_(&quot;$&quot;* \(#,##0.00\);_(&quot;$&quot;* &quot;-&quot;??_);_(@_)"/>
      <border>
        <left style="thin"/>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style="thin"/>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right style="thin"/>
        <top style="thin"/>
        <bottom style="thin"/>
      </border>
    </dxf>
    <dxf>
      <font>
        <b/>
        <i val="0"/>
        <u val="none"/>
        <strike val="0"/>
        <sz val="11"/>
        <name val="Calibri"/>
        <color theme="1"/>
        <condense val="0"/>
        <extend val="0"/>
      </font>
      <border>
        <left/>
        <right style="thin"/>
        <top style="thin"/>
        <bottom style="thin"/>
      </border>
    </dxf>
    <dxf>
      <font>
        <b/>
        <i val="0"/>
        <u val="none"/>
        <strike val="0"/>
        <sz val="11"/>
        <name val="Calibri"/>
        <color theme="1"/>
        <condense val="0"/>
        <extend val="0"/>
      </font>
      <border>
        <left/>
        <right style="thin"/>
        <top style="thin"/>
        <bottom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style="thin"/>
        <right style="thick"/>
        <top/>
        <bottom/>
        <vertical style="thin"/>
        <horizontal/>
      </border>
    </dxf>
    <dxf>
      <font>
        <i val="0"/>
        <strike val="0"/>
        <name val="Calibri"/>
      </font>
      <numFmt numFmtId="44" formatCode="_(&quot;$&quot;* #,##0.00_);_(&quot;$&quot;* \(#,##0.00\);_(&quot;$&quot;* &quot;-&quot;??_);_(@_)"/>
      <border>
        <left style="thick"/>
        <right style="thin"/>
        <top/>
        <bottom/>
        <vertical style="thin"/>
        <horizontal/>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alignment horizontal="general" vertical="bottom" textRotation="0" wrapText="1" shrinkToFit="1" readingOrder="0"/>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border>
        <left style="thick"/>
        <right/>
        <top/>
        <bottom/>
        <vertical/>
        <horizontal/>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alignment horizontal="general" vertical="bottom" textRotation="0" wrapText="1" shrinkToFit="1" readingOrder="0"/>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border>
        <left style="thick"/>
        <right/>
        <top/>
        <bottom/>
        <vertical/>
        <horizontal/>
      </border>
    </dxf>
    <dxf>
      <font>
        <i val="0"/>
        <strike val="0"/>
        <name val="Calibri"/>
      </font>
      <numFmt numFmtId="44" formatCode="_(&quot;$&quot;* #,##0.00_);_(&quot;$&quot;* \(#,##0.00\);_(&quot;$&quot;* &quot;-&quot;??_);_(@_)"/>
      <border>
        <left/>
        <right style="thick"/>
        <top/>
        <bottom/>
        <vertical/>
        <horizontal/>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border>
        <left style="thick"/>
        <right/>
        <top/>
        <bottom/>
        <vertical/>
        <horizontal/>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border>
        <left style="thick"/>
        <right/>
        <top/>
        <bottom/>
        <vertical/>
        <horizontal/>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alignment horizontal="general" vertical="bottom" textRotation="0" wrapText="1" shrinkToFit="1" readingOrder="0"/>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b/>
        <i val="0"/>
        <u val="none"/>
        <strike val="0"/>
        <sz val="11"/>
        <name val="Calibri"/>
        <color theme="1"/>
        <condense val="0"/>
        <extend val="0"/>
      </font>
      <border>
        <left style="thick"/>
        <right style="thin"/>
        <top style="thin"/>
        <bottom style="thin"/>
        <vertical style="thin"/>
        <horizontal style="thin"/>
      </border>
    </dxf>
    <dxf>
      <border>
        <top style="thin"/>
      </border>
    </dxf>
    <dxf>
      <border>
        <left style="thick"/>
        <right style="thick"/>
        <bottom style="thick"/>
      </border>
    </dxf>
    <dxf>
      <font>
        <i val="0"/>
        <strike val="0"/>
        <name val="Calibri"/>
      </font>
    </dxf>
    <dxf>
      <border>
        <bottom style="thick"/>
      </border>
    </dxf>
    <dxf>
      <font>
        <i val="0"/>
        <strike val="0"/>
        <name val="Calibri"/>
      </font>
      <alignment vertical="center" textRotation="0" wrapText="1" shrinkToFit="1" readingOrder="0"/>
      <border>
        <left/>
        <right/>
        <top/>
        <bottom/>
        <vertical/>
        <horizontal/>
      </border>
    </dxf>
    <dxf>
      <font>
        <i val="0"/>
        <strike val="0"/>
        <name val="Calibri"/>
      </font>
      <numFmt numFmtId="44" formatCode="_(&quot;$&quot;* #,##0.00_);_(&quot;$&quot;* \(#,##0.00\);_(&quot;$&quot;* &quot;-&quot;??_);_(@_)"/>
      <border>
        <left/>
        <right/>
        <top style="thin"/>
        <bottom style="thin"/>
      </border>
    </dxf>
    <dxf>
      <font>
        <i val="0"/>
        <strike val="0"/>
        <name val="Calibri"/>
      </font>
      <numFmt numFmtId="44" formatCode="_(&quot;$&quot;* #,##0.00_);_(&quot;$&quot;* \(#,##0.00\);_(&quot;$&quot;* &quot;-&quot;??_);_(@_)"/>
      <border>
        <left style="thin"/>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style="thin"/>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style="thin"/>
        <right style="thick"/>
        <top style="thin"/>
        <bottom style="thin"/>
        <vertical style="thin"/>
        <horizontal style="thin"/>
      </border>
      <protection hidden="1" locked="0"/>
    </dxf>
    <dxf>
      <font>
        <b/>
        <i val="0"/>
        <u val="none"/>
        <strike val="0"/>
        <sz val="11"/>
        <name val="Calibri"/>
        <color theme="1"/>
        <condense val="0"/>
        <extend val="0"/>
      </font>
      <fill>
        <patternFill patternType="none"/>
      </fill>
      <border>
        <left/>
        <right/>
        <top style="thin"/>
        <bottom style="thin"/>
        <vertical/>
        <horizontal/>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border>
        <left style="thick"/>
        <right style="thin"/>
        <top style="thin"/>
        <bottom style="thin"/>
        <vertical style="thin"/>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style="thick"/>
        <right/>
        <top style="thick"/>
        <bottom style="thick"/>
        <vertical/>
        <horizontal style="thick"/>
      </border>
    </dxf>
    <dxf>
      <font>
        <b val="0"/>
        <i val="0"/>
        <u val="none"/>
        <strike val="0"/>
        <sz val="11"/>
        <name val="Calibri"/>
        <color theme="1"/>
        <condense val="0"/>
        <extend val="0"/>
      </font>
      <fill>
        <patternFill patternType="none"/>
      </fill>
      <border>
        <left/>
        <right style="thick"/>
        <top/>
        <bottom/>
        <vertical/>
        <horizontal/>
      </border>
      <protection hidden="1" locked="0"/>
    </dxf>
    <dxf>
      <font>
        <b val="0"/>
        <i val="0"/>
        <u val="none"/>
        <strike val="0"/>
        <sz val="11"/>
        <name val="Calibri"/>
        <color theme="1"/>
        <condense val="0"/>
        <extend val="0"/>
      </font>
      <numFmt numFmtId="44" formatCode="_(&quot;$&quot;* #,##0.00_);_(&quot;$&quot;* \(#,##0.00\);_(&quot;$&quot;* &quot;-&quot;??_);_(@_)"/>
      <fill>
        <patternFill patternType="none"/>
      </fill>
      <protection hidden="1" locked="0"/>
    </dxf>
    <dxf>
      <font>
        <b val="0"/>
        <i val="0"/>
        <u val="none"/>
        <strike val="0"/>
        <sz val="11"/>
        <name val="Calibri"/>
        <color theme="1"/>
        <condense val="0"/>
        <extend val="0"/>
      </font>
      <numFmt numFmtId="44" formatCode="_(&quot;$&quot;* #,##0.00_);_(&quot;$&quot;* \(#,##0.00\);_(&quot;$&quot;* &quot;-&quot;??_);_(@_)"/>
      <fill>
        <patternFill patternType="none"/>
      </fill>
      <protection hidden="1" locked="0"/>
    </dxf>
    <dxf>
      <font>
        <i val="0"/>
        <strike val="0"/>
        <name val="Calibri"/>
      </font>
    </dxf>
    <dxf>
      <font>
        <b/>
        <i val="0"/>
        <u val="none"/>
        <strike val="0"/>
        <sz val="11"/>
        <name val="Calibri"/>
        <color theme="1"/>
        <condense val="0"/>
        <extend val="0"/>
      </font>
      <border>
        <left style="thick"/>
        <right/>
        <top/>
        <bottom/>
        <vertical/>
        <horizontal/>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bottom" textRotation="0" wrapText="1" shrinkToFit="1" readingOrder="0"/>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i val="0"/>
        <strike val="0"/>
        <name val="Calibri"/>
      </font>
      <numFmt numFmtId="44" formatCode="_(&quot;$&quot;* #,##0.00_);_(&quot;$&quot;* \(#,##0.00\);_(&quot;$&quot;* &quot;-&quot;??_);_(@_)"/>
      <border>
        <left/>
        <right/>
        <top style="thin"/>
        <bottom style="thin"/>
      </border>
    </dxf>
    <dxf>
      <font>
        <i val="0"/>
        <strike val="0"/>
        <name val="Calibri"/>
      </font>
      <numFmt numFmtId="44" formatCode="_(&quot;$&quot;* #,##0.00_);_(&quot;$&quot;* \(#,##0.00\);_(&quot;$&quot;* &quot;-&quot;??_);_(@_)"/>
      <border>
        <left style="thin"/>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style="thin"/>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right style="thin"/>
        <top style="thin"/>
        <bottom style="thin"/>
      </border>
    </dxf>
    <dxf>
      <font>
        <b/>
        <i val="0"/>
        <u val="none"/>
        <strike val="0"/>
        <sz val="11"/>
        <name val="Calibri"/>
        <color theme="1"/>
        <condense val="0"/>
        <extend val="0"/>
      </font>
      <border>
        <left/>
        <right style="thin"/>
        <top style="thin"/>
        <bottom style="thin"/>
      </border>
    </dxf>
    <dxf>
      <font>
        <b/>
        <i val="0"/>
        <u val="none"/>
        <strike val="0"/>
        <sz val="11"/>
        <name val="Calibri"/>
        <color theme="1"/>
        <condense val="0"/>
        <extend val="0"/>
      </font>
      <border>
        <left/>
        <right style="thin"/>
        <top style="thin"/>
        <bottom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style="thin"/>
        <right style="thick"/>
        <top/>
        <bottom/>
        <vertical style="thin"/>
        <horizontal/>
      </border>
    </dxf>
    <dxf>
      <font>
        <i val="0"/>
        <strike val="0"/>
        <name val="Calibri"/>
      </font>
      <numFmt numFmtId="44" formatCode="_(&quot;$&quot;* #,##0.00_);_(&quot;$&quot;* \(#,##0.00\);_(&quot;$&quot;* &quot;-&quot;??_);_(@_)"/>
      <border>
        <left style="thick"/>
        <right style="thin"/>
        <top/>
        <bottom/>
        <vertical style="thin"/>
        <horizontal/>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alignment horizontal="general" vertical="bottom" textRotation="0" wrapText="1" shrinkToFit="1" readingOrder="0"/>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border>
        <left style="thick"/>
        <right/>
        <top/>
        <bottom/>
        <vertical/>
        <horizontal/>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alignment horizontal="general" vertical="bottom" textRotation="0" wrapText="1" shrinkToFit="1" readingOrder="0"/>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border>
        <left style="thick"/>
        <right/>
        <top/>
        <bottom/>
        <vertical/>
        <horizontal/>
      </border>
    </dxf>
    <dxf>
      <font>
        <i val="0"/>
        <strike val="0"/>
        <name val="Calibri"/>
      </font>
      <numFmt numFmtId="44" formatCode="_(&quot;$&quot;* #,##0.00_);_(&quot;$&quot;* \(#,##0.00\);_(&quot;$&quot;* &quot;-&quot;??_);_(@_)"/>
      <border>
        <left/>
        <right style="thick"/>
        <top/>
        <bottom/>
        <vertical/>
        <horizontal/>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border>
        <left style="thick"/>
        <right/>
        <top/>
        <bottom/>
        <vertical/>
        <horizontal/>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border>
        <left style="thick"/>
        <right/>
        <top/>
        <bottom/>
        <vertical/>
        <horizontal/>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alignment horizontal="general" vertical="bottom" textRotation="0" wrapText="1" shrinkToFit="1" readingOrder="0"/>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b/>
        <i val="0"/>
        <u val="none"/>
        <strike val="0"/>
        <sz val="11"/>
        <name val="Calibri"/>
        <color theme="1"/>
        <condense val="0"/>
        <extend val="0"/>
      </font>
      <border>
        <left style="thick"/>
        <right style="thin"/>
        <top style="thin"/>
        <bottom style="thin"/>
        <vertical style="thin"/>
        <horizontal style="thin"/>
      </border>
    </dxf>
    <dxf>
      <border>
        <top style="thin"/>
      </border>
    </dxf>
    <dxf>
      <border>
        <left style="thick"/>
        <right style="thick"/>
        <bottom style="thick"/>
      </border>
    </dxf>
    <dxf>
      <font>
        <i val="0"/>
        <strike val="0"/>
        <name val="Calibri"/>
      </font>
    </dxf>
    <dxf>
      <border>
        <bottom style="thick"/>
      </border>
    </dxf>
    <dxf>
      <font>
        <i val="0"/>
        <strike val="0"/>
        <name val="Calibri"/>
      </font>
      <alignment vertical="center" textRotation="0" wrapText="1" shrinkToFit="1" readingOrder="0"/>
      <border>
        <left/>
        <right/>
        <top/>
        <bottom/>
        <vertical/>
        <horizontal/>
      </border>
    </dxf>
    <dxf>
      <font>
        <i val="0"/>
        <strike val="0"/>
        <name val="Calibri"/>
      </font>
      <numFmt numFmtId="44" formatCode="_(&quot;$&quot;* #,##0.00_);_(&quot;$&quot;* \(#,##0.00\);_(&quot;$&quot;* &quot;-&quot;??_);_(@_)"/>
      <border>
        <left/>
        <right/>
        <top style="thin"/>
        <bottom style="thin"/>
      </border>
    </dxf>
    <dxf>
      <font>
        <i val="0"/>
        <strike val="0"/>
        <name val="Calibri"/>
      </font>
      <numFmt numFmtId="44" formatCode="_(&quot;$&quot;* #,##0.00_);_(&quot;$&quot;* \(#,##0.00\);_(&quot;$&quot;* &quot;-&quot;??_);_(@_)"/>
      <border>
        <left style="thin"/>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style="thin"/>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style="thin"/>
        <right style="thick"/>
        <top style="thin"/>
        <bottom style="thin"/>
        <vertical style="thin"/>
        <horizontal style="thin"/>
      </border>
      <protection hidden="1" locked="0"/>
    </dxf>
    <dxf>
      <font>
        <b/>
        <i val="0"/>
        <u val="none"/>
        <strike val="0"/>
        <sz val="11"/>
        <name val="Calibri"/>
        <color theme="1"/>
        <condense val="0"/>
        <extend val="0"/>
      </font>
      <fill>
        <patternFill patternType="none"/>
      </fill>
      <border>
        <left/>
        <right/>
        <top style="thin"/>
        <bottom style="thin"/>
        <vertical/>
        <horizontal/>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border>
        <left style="thick"/>
        <right style="thin"/>
        <top style="thin"/>
        <bottom style="thin"/>
        <vertical style="thin"/>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style="thick"/>
        <right/>
        <top style="thick"/>
        <bottom style="thick"/>
        <vertical/>
        <horizontal style="thick"/>
      </border>
    </dxf>
    <dxf>
      <font>
        <b val="0"/>
        <i val="0"/>
        <u val="none"/>
        <strike val="0"/>
        <sz val="11"/>
        <name val="Calibri"/>
        <color theme="1"/>
        <condense val="0"/>
        <extend val="0"/>
      </font>
      <fill>
        <patternFill patternType="none"/>
      </fill>
      <border>
        <left/>
        <right style="thick"/>
        <top/>
        <bottom/>
        <vertical/>
        <horizontal/>
      </border>
      <protection hidden="1" locked="0"/>
    </dxf>
    <dxf>
      <font>
        <b val="0"/>
        <i val="0"/>
        <u val="none"/>
        <strike val="0"/>
        <sz val="11"/>
        <name val="Calibri"/>
        <color theme="1"/>
        <condense val="0"/>
        <extend val="0"/>
      </font>
      <numFmt numFmtId="44" formatCode="_(&quot;$&quot;* #,##0.00_);_(&quot;$&quot;* \(#,##0.00\);_(&quot;$&quot;* &quot;-&quot;??_);_(@_)"/>
      <fill>
        <patternFill patternType="none"/>
      </fill>
      <protection hidden="1" locked="0"/>
    </dxf>
    <dxf>
      <font>
        <b val="0"/>
        <i val="0"/>
        <u val="none"/>
        <strike val="0"/>
        <sz val="11"/>
        <name val="Calibri"/>
        <color theme="1"/>
        <condense val="0"/>
        <extend val="0"/>
      </font>
      <numFmt numFmtId="44" formatCode="_(&quot;$&quot;* #,##0.00_);_(&quot;$&quot;* \(#,##0.00\);_(&quot;$&quot;* &quot;-&quot;??_);_(@_)"/>
      <fill>
        <patternFill patternType="none"/>
      </fill>
      <protection hidden="1" locked="0"/>
    </dxf>
    <dxf>
      <font>
        <i val="0"/>
        <strike val="0"/>
        <name val="Calibri"/>
      </font>
    </dxf>
    <dxf>
      <font>
        <b/>
        <i val="0"/>
        <u val="none"/>
        <strike val="0"/>
        <sz val="11"/>
        <name val="Calibri"/>
        <color theme="1"/>
        <condense val="0"/>
        <extend val="0"/>
      </font>
      <border>
        <left style="thick"/>
        <right/>
        <top/>
        <bottom/>
        <vertical/>
        <horizontal/>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bottom" textRotation="0" wrapText="1" shrinkToFit="1" readingOrder="0"/>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i val="0"/>
        <strike val="0"/>
        <name val="Calibri"/>
      </font>
      <numFmt numFmtId="44" formatCode="_(&quot;$&quot;* #,##0.00_);_(&quot;$&quot;* \(#,##0.00\);_(&quot;$&quot;* &quot;-&quot;??_);_(@_)"/>
      <border>
        <left/>
        <right/>
        <top style="thin"/>
        <bottom style="thin"/>
      </border>
    </dxf>
    <dxf>
      <font>
        <i val="0"/>
        <strike val="0"/>
        <name val="Calibri"/>
      </font>
      <numFmt numFmtId="44" formatCode="_(&quot;$&quot;* #,##0.00_);_(&quot;$&quot;* \(#,##0.00\);_(&quot;$&quot;* &quot;-&quot;??_);_(@_)"/>
      <border>
        <left style="thin"/>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style="thin"/>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right style="thin"/>
        <top style="thin"/>
        <bottom style="thin"/>
      </border>
    </dxf>
    <dxf>
      <font>
        <b/>
        <i val="0"/>
        <u val="none"/>
        <strike val="0"/>
        <sz val="11"/>
        <name val="Calibri"/>
        <color theme="1"/>
        <condense val="0"/>
        <extend val="0"/>
      </font>
      <border>
        <left/>
        <right style="thin"/>
        <top style="thin"/>
        <bottom style="thin"/>
      </border>
    </dxf>
    <dxf>
      <font>
        <b/>
        <i val="0"/>
        <u val="none"/>
        <strike val="0"/>
        <sz val="11"/>
        <name val="Calibri"/>
        <color theme="1"/>
        <condense val="0"/>
        <extend val="0"/>
      </font>
      <border>
        <left/>
        <right style="thin"/>
        <top style="thin"/>
        <bottom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style="thin"/>
        <right style="thick"/>
        <top/>
        <bottom/>
        <vertical style="thin"/>
        <horizontal/>
      </border>
    </dxf>
    <dxf>
      <font>
        <i val="0"/>
        <strike val="0"/>
        <name val="Calibri"/>
      </font>
      <numFmt numFmtId="44" formatCode="_(&quot;$&quot;* #,##0.00_);_(&quot;$&quot;* \(#,##0.00\);_(&quot;$&quot;* &quot;-&quot;??_);_(@_)"/>
      <border>
        <left style="thick"/>
        <right style="thin"/>
        <top/>
        <bottom/>
        <vertical style="thin"/>
        <horizontal/>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alignment horizontal="general" vertical="bottom" textRotation="0" wrapText="1" shrinkToFit="1" readingOrder="0"/>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border>
        <left style="thick"/>
        <right/>
        <top/>
        <bottom/>
        <vertical/>
        <horizontal/>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alignment horizontal="general" vertical="bottom" textRotation="0" wrapText="1" shrinkToFit="1" readingOrder="0"/>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border>
        <left style="thick"/>
        <right/>
        <top/>
        <bottom/>
        <vertical/>
        <horizontal/>
      </border>
    </dxf>
    <dxf>
      <font>
        <i val="0"/>
        <strike val="0"/>
        <name val="Calibri"/>
      </font>
      <numFmt numFmtId="44" formatCode="_(&quot;$&quot;* #,##0.00_);_(&quot;$&quot;* \(#,##0.00\);_(&quot;$&quot;* &quot;-&quot;??_);_(@_)"/>
      <border>
        <left/>
        <right style="thick"/>
        <top/>
        <bottom/>
        <vertical/>
        <horizontal/>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border>
        <left style="thick"/>
        <right/>
        <top/>
        <bottom/>
        <vertical/>
        <horizontal/>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border>
        <left style="thick"/>
        <right/>
        <top/>
        <bottom/>
        <vertical/>
        <horizontal/>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alignment horizontal="general" vertical="bottom" textRotation="0" wrapText="1" shrinkToFit="1" readingOrder="0"/>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b/>
        <i val="0"/>
        <u val="none"/>
        <strike val="0"/>
        <sz val="11"/>
        <name val="Calibri"/>
        <color theme="1"/>
        <condense val="0"/>
        <extend val="0"/>
      </font>
      <border>
        <left style="thick"/>
        <right style="thin"/>
        <top style="thin"/>
        <bottom style="thin"/>
        <vertical style="thin"/>
        <horizontal style="thin"/>
      </border>
    </dxf>
    <dxf>
      <border>
        <top style="thin"/>
      </border>
    </dxf>
    <dxf>
      <border>
        <left style="thick"/>
        <right style="thick"/>
        <bottom style="thick"/>
      </border>
    </dxf>
    <dxf>
      <font>
        <i val="0"/>
        <strike val="0"/>
        <name val="Calibri"/>
      </font>
    </dxf>
    <dxf>
      <border>
        <bottom style="thick"/>
      </border>
    </dxf>
    <dxf>
      <font>
        <i val="0"/>
        <strike val="0"/>
        <name val="Calibri"/>
      </font>
      <alignment vertical="center" textRotation="0" wrapText="1" shrinkToFit="1" readingOrder="0"/>
      <border>
        <left/>
        <right/>
        <top/>
        <bottom/>
        <vertical/>
        <horizontal/>
      </border>
    </dxf>
    <dxf>
      <font>
        <i val="0"/>
        <strike val="0"/>
        <name val="Calibri"/>
      </font>
      <numFmt numFmtId="44" formatCode="_(&quot;$&quot;* #,##0.00_);_(&quot;$&quot;* \(#,##0.00\);_(&quot;$&quot;* &quot;-&quot;??_);_(@_)"/>
      <border>
        <left/>
        <right/>
        <top style="thin"/>
        <bottom style="thin"/>
      </border>
    </dxf>
    <dxf>
      <font>
        <i val="0"/>
        <strike val="0"/>
        <name val="Calibri"/>
      </font>
      <numFmt numFmtId="44" formatCode="_(&quot;$&quot;* #,##0.00_);_(&quot;$&quot;* \(#,##0.00\);_(&quot;$&quot;* &quot;-&quot;??_);_(@_)"/>
      <border>
        <left style="thin"/>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style="thin"/>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style="thin"/>
        <right style="thick"/>
        <top style="thin"/>
        <bottom style="thin"/>
        <vertical style="thin"/>
        <horizontal style="thin"/>
      </border>
      <protection hidden="1" locked="0"/>
    </dxf>
    <dxf>
      <font>
        <b/>
        <i val="0"/>
        <u val="none"/>
        <strike val="0"/>
        <sz val="11"/>
        <name val="Calibri"/>
        <color theme="1"/>
        <condense val="0"/>
        <extend val="0"/>
      </font>
      <fill>
        <patternFill patternType="none"/>
      </fill>
      <border>
        <left/>
        <right/>
        <top style="thin"/>
        <bottom style="thin"/>
        <vertical/>
        <horizontal/>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border>
        <left style="thick"/>
        <right style="thin"/>
        <top style="thin"/>
        <bottom style="thin"/>
        <vertical style="thin"/>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style="thick"/>
        <right/>
        <top style="thick"/>
        <bottom style="thick"/>
        <vertical/>
        <horizontal style="thick"/>
      </border>
    </dxf>
    <dxf>
      <font>
        <b val="0"/>
        <i val="0"/>
        <u val="none"/>
        <strike val="0"/>
        <sz val="11"/>
        <name val="Calibri"/>
        <color theme="1"/>
        <condense val="0"/>
        <extend val="0"/>
      </font>
      <fill>
        <patternFill patternType="none"/>
      </fill>
      <border>
        <left/>
        <right style="thick"/>
        <top/>
        <bottom/>
        <vertical/>
        <horizontal/>
      </border>
      <protection hidden="1" locked="0"/>
    </dxf>
    <dxf>
      <font>
        <b val="0"/>
        <i val="0"/>
        <u val="none"/>
        <strike val="0"/>
        <sz val="11"/>
        <name val="Calibri"/>
        <color theme="1"/>
        <condense val="0"/>
        <extend val="0"/>
      </font>
      <numFmt numFmtId="44" formatCode="_(&quot;$&quot;* #,##0.00_);_(&quot;$&quot;* \(#,##0.00\);_(&quot;$&quot;* &quot;-&quot;??_);_(@_)"/>
      <fill>
        <patternFill patternType="none"/>
      </fill>
      <protection hidden="1" locked="0"/>
    </dxf>
    <dxf>
      <font>
        <b val="0"/>
        <i val="0"/>
        <u val="none"/>
        <strike val="0"/>
        <sz val="11"/>
        <name val="Calibri"/>
        <color theme="1"/>
        <condense val="0"/>
        <extend val="0"/>
      </font>
      <numFmt numFmtId="44" formatCode="_(&quot;$&quot;* #,##0.00_);_(&quot;$&quot;* \(#,##0.00\);_(&quot;$&quot;* &quot;-&quot;??_);_(@_)"/>
      <fill>
        <patternFill patternType="none"/>
      </fill>
      <protection hidden="1" locked="0"/>
    </dxf>
    <dxf>
      <font>
        <i val="0"/>
        <strike val="0"/>
        <name val="Calibri"/>
      </font>
    </dxf>
    <dxf>
      <font>
        <b/>
        <i val="0"/>
        <u val="none"/>
        <strike val="0"/>
        <sz val="11"/>
        <name val="Calibri"/>
        <color theme="1"/>
        <condense val="0"/>
        <extend val="0"/>
      </font>
      <border>
        <left style="thick"/>
        <right/>
        <top/>
        <bottom/>
        <vertical/>
        <horizontal/>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bottom" textRotation="0" wrapText="1" shrinkToFit="1" readingOrder="0"/>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i val="0"/>
        <strike val="0"/>
        <name val="Calibri"/>
      </font>
      <numFmt numFmtId="44" formatCode="_(&quot;$&quot;* #,##0.00_);_(&quot;$&quot;* \(#,##0.00\);_(&quot;$&quot;* &quot;-&quot;??_);_(@_)"/>
      <border>
        <left/>
        <right/>
        <top style="thin"/>
        <bottom style="thin"/>
      </border>
    </dxf>
    <dxf>
      <font>
        <i val="0"/>
        <strike val="0"/>
        <name val="Calibri"/>
      </font>
      <numFmt numFmtId="44" formatCode="_(&quot;$&quot;* #,##0.00_);_(&quot;$&quot;* \(#,##0.00\);_(&quot;$&quot;* &quot;-&quot;??_);_(@_)"/>
      <border>
        <left style="thin"/>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style="thin"/>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right style="thin"/>
        <top style="thin"/>
        <bottom style="thin"/>
      </border>
    </dxf>
    <dxf>
      <font>
        <b/>
        <i val="0"/>
        <u val="none"/>
        <strike val="0"/>
        <sz val="11"/>
        <name val="Calibri"/>
        <color theme="1"/>
        <condense val="0"/>
        <extend val="0"/>
      </font>
      <border>
        <left/>
        <right style="thin"/>
        <top style="thin"/>
        <bottom style="thin"/>
      </border>
    </dxf>
    <dxf>
      <font>
        <b/>
        <i val="0"/>
        <u val="none"/>
        <strike val="0"/>
        <sz val="11"/>
        <name val="Calibri"/>
        <color theme="1"/>
        <condense val="0"/>
        <extend val="0"/>
      </font>
      <border>
        <left/>
        <right style="thin"/>
        <top style="thin"/>
        <bottom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style="thin"/>
        <right style="thick"/>
        <top/>
        <bottom/>
        <vertical style="thin"/>
        <horizontal/>
      </border>
    </dxf>
    <dxf>
      <font>
        <i val="0"/>
        <strike val="0"/>
        <name val="Calibri"/>
      </font>
      <numFmt numFmtId="44" formatCode="_(&quot;$&quot;* #,##0.00_);_(&quot;$&quot;* \(#,##0.00\);_(&quot;$&quot;* &quot;-&quot;??_);_(@_)"/>
      <border>
        <left style="thick"/>
        <right style="thin"/>
        <top/>
        <bottom/>
        <vertical style="thin"/>
        <horizontal/>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alignment horizontal="general" vertical="bottom" textRotation="0" wrapText="1" shrinkToFit="1" readingOrder="0"/>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border>
        <left style="thick"/>
        <right/>
        <top/>
        <bottom/>
        <vertical/>
        <horizontal/>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alignment horizontal="general" vertical="bottom" textRotation="0" wrapText="1" shrinkToFit="1" readingOrder="0"/>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border>
        <left style="thick"/>
        <right/>
        <top/>
        <bottom/>
        <vertical/>
        <horizontal/>
      </border>
    </dxf>
    <dxf>
      <font>
        <i val="0"/>
        <strike val="0"/>
        <name val="Calibri"/>
      </font>
      <numFmt numFmtId="44" formatCode="_(&quot;$&quot;* #,##0.00_);_(&quot;$&quot;* \(#,##0.00\);_(&quot;$&quot;* &quot;-&quot;??_);_(@_)"/>
      <border>
        <left/>
        <right style="thick"/>
        <top/>
        <bottom/>
        <vertical/>
        <horizontal/>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border>
        <left style="thick"/>
        <right/>
        <top/>
        <bottom/>
        <vertical/>
        <horizontal/>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border>
        <left style="thick"/>
        <right/>
        <top/>
        <bottom/>
        <vertical/>
        <horizontal/>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alignment horizontal="general" vertical="bottom" textRotation="0" wrapText="1" shrinkToFit="1" readingOrder="0"/>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b/>
        <i val="0"/>
        <u val="none"/>
        <strike val="0"/>
        <sz val="11"/>
        <name val="Calibri"/>
        <color theme="1"/>
        <condense val="0"/>
        <extend val="0"/>
      </font>
      <border>
        <left style="thick"/>
        <right style="thin"/>
        <top style="thin"/>
        <bottom style="thin"/>
        <vertical style="thin"/>
        <horizontal style="thin"/>
      </border>
    </dxf>
    <dxf>
      <border>
        <top style="thin"/>
      </border>
    </dxf>
    <dxf>
      <border>
        <left style="thick"/>
        <right style="thick"/>
        <bottom style="thick"/>
      </border>
    </dxf>
    <dxf>
      <font>
        <i val="0"/>
        <strike val="0"/>
        <name val="Calibri"/>
      </font>
    </dxf>
    <dxf>
      <border>
        <bottom style="thick"/>
      </border>
    </dxf>
    <dxf>
      <font>
        <i val="0"/>
        <strike val="0"/>
        <name val="Calibri"/>
      </font>
      <alignment vertical="center" textRotation="0" wrapText="1" shrinkToFit="1" readingOrder="0"/>
      <border>
        <left/>
        <right/>
        <top/>
        <bottom/>
        <vertical/>
        <horizontal/>
      </border>
    </dxf>
    <dxf>
      <font>
        <i val="0"/>
        <strike val="0"/>
        <name val="Calibri"/>
      </font>
      <numFmt numFmtId="44" formatCode="_(&quot;$&quot;* #,##0.00_);_(&quot;$&quot;* \(#,##0.00\);_(&quot;$&quot;* &quot;-&quot;??_);_(@_)"/>
      <border>
        <left/>
        <right/>
        <top style="thin"/>
        <bottom style="thin"/>
      </border>
    </dxf>
    <dxf>
      <font>
        <i val="0"/>
        <strike val="0"/>
        <name val="Calibri"/>
      </font>
      <numFmt numFmtId="44" formatCode="_(&quot;$&quot;* #,##0.00_);_(&quot;$&quot;* \(#,##0.00\);_(&quot;$&quot;* &quot;-&quot;??_);_(@_)"/>
      <border>
        <left style="thin"/>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style="thin"/>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style="thin"/>
        <right style="thick"/>
        <top style="thin"/>
        <bottom style="thin"/>
        <vertical style="thin"/>
        <horizontal style="thin"/>
      </border>
      <protection hidden="1" locked="0"/>
    </dxf>
    <dxf>
      <font>
        <b/>
        <i val="0"/>
        <u val="none"/>
        <strike val="0"/>
        <sz val="11"/>
        <name val="Calibri"/>
        <color theme="1"/>
        <condense val="0"/>
        <extend val="0"/>
      </font>
      <fill>
        <patternFill patternType="none"/>
      </fill>
      <border>
        <left/>
        <right/>
        <top style="thin"/>
        <bottom style="thin"/>
        <vertical/>
        <horizontal/>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border>
        <left style="thick"/>
        <right style="thin"/>
        <top style="thin"/>
        <bottom style="thin"/>
        <vertical style="thin"/>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style="thick"/>
        <right/>
        <top style="thick"/>
        <bottom style="thick"/>
        <vertical/>
        <horizontal style="thick"/>
      </border>
    </dxf>
    <dxf>
      <font>
        <b val="0"/>
        <i val="0"/>
        <u val="none"/>
        <strike val="0"/>
        <sz val="11"/>
        <name val="Calibri"/>
        <color theme="1"/>
        <condense val="0"/>
        <extend val="0"/>
      </font>
      <fill>
        <patternFill patternType="none"/>
      </fill>
      <border>
        <left/>
        <right style="thick"/>
        <top/>
        <bottom/>
        <vertical/>
        <horizontal/>
      </border>
      <protection hidden="1" locked="0"/>
    </dxf>
    <dxf>
      <font>
        <b val="0"/>
        <i val="0"/>
        <u val="none"/>
        <strike val="0"/>
        <sz val="11"/>
        <name val="Calibri"/>
        <color theme="1"/>
        <condense val="0"/>
        <extend val="0"/>
      </font>
      <numFmt numFmtId="44" formatCode="_(&quot;$&quot;* #,##0.00_);_(&quot;$&quot;* \(#,##0.00\);_(&quot;$&quot;* &quot;-&quot;??_);_(@_)"/>
      <fill>
        <patternFill patternType="none"/>
      </fill>
      <protection hidden="1" locked="0"/>
    </dxf>
    <dxf>
      <font>
        <b val="0"/>
        <i val="0"/>
        <u val="none"/>
        <strike val="0"/>
        <sz val="11"/>
        <name val="Calibri"/>
        <color theme="1"/>
        <condense val="0"/>
        <extend val="0"/>
      </font>
      <numFmt numFmtId="44" formatCode="_(&quot;$&quot;* #,##0.00_);_(&quot;$&quot;* \(#,##0.00\);_(&quot;$&quot;* &quot;-&quot;??_);_(@_)"/>
      <fill>
        <patternFill patternType="none"/>
      </fill>
      <protection hidden="1" locked="0"/>
    </dxf>
    <dxf>
      <font>
        <i val="0"/>
        <strike val="0"/>
        <name val="Calibri"/>
      </font>
    </dxf>
    <dxf>
      <font>
        <b/>
        <i val="0"/>
        <u val="none"/>
        <strike val="0"/>
        <sz val="11"/>
        <name val="Calibri"/>
        <color theme="1"/>
        <condense val="0"/>
        <extend val="0"/>
      </font>
      <border>
        <left style="thick"/>
        <right/>
        <top/>
        <bottom/>
        <vertical/>
        <horizontal/>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bottom" textRotation="0" wrapText="1" shrinkToFit="1" readingOrder="0"/>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i val="0"/>
        <strike val="0"/>
        <name val="Calibri"/>
      </font>
      <numFmt numFmtId="44" formatCode="_(&quot;$&quot;* #,##0.00_);_(&quot;$&quot;* \(#,##0.00\);_(&quot;$&quot;* &quot;-&quot;??_);_(@_)"/>
      <border>
        <left/>
        <right/>
        <top style="thin"/>
        <bottom style="thin"/>
      </border>
    </dxf>
    <dxf>
      <font>
        <i val="0"/>
        <strike val="0"/>
        <name val="Calibri"/>
      </font>
      <numFmt numFmtId="44" formatCode="_(&quot;$&quot;* #,##0.00_);_(&quot;$&quot;* \(#,##0.00\);_(&quot;$&quot;* &quot;-&quot;??_);_(@_)"/>
      <border>
        <left style="thin"/>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style="thin"/>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right style="thin"/>
        <top style="thin"/>
        <bottom style="thin"/>
      </border>
    </dxf>
    <dxf>
      <font>
        <b/>
        <i val="0"/>
        <u val="none"/>
        <strike val="0"/>
        <sz val="11"/>
        <name val="Calibri"/>
        <color theme="1"/>
        <condense val="0"/>
        <extend val="0"/>
      </font>
      <border>
        <left/>
        <right style="thin"/>
        <top style="thin"/>
        <bottom style="thin"/>
      </border>
    </dxf>
    <dxf>
      <font>
        <b/>
        <i val="0"/>
        <u val="none"/>
        <strike val="0"/>
        <sz val="11"/>
        <name val="Calibri"/>
        <color theme="1"/>
        <condense val="0"/>
        <extend val="0"/>
      </font>
      <border>
        <left/>
        <right style="thin"/>
        <top style="thin"/>
        <bottom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style="thin"/>
        <right style="thick"/>
        <top/>
        <bottom/>
        <vertical style="thin"/>
        <horizontal/>
      </border>
    </dxf>
    <dxf>
      <font>
        <i val="0"/>
        <strike val="0"/>
        <name val="Calibri"/>
      </font>
      <numFmt numFmtId="44" formatCode="_(&quot;$&quot;* #,##0.00_);_(&quot;$&quot;* \(#,##0.00\);_(&quot;$&quot;* &quot;-&quot;??_);_(@_)"/>
      <border>
        <left style="thick"/>
        <right style="thin"/>
        <top/>
        <bottom/>
        <vertical style="thin"/>
        <horizontal/>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alignment horizontal="general" vertical="bottom" textRotation="0" wrapText="1" shrinkToFit="1" readingOrder="0"/>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border>
        <left style="thick"/>
        <right/>
        <top/>
        <bottom/>
        <vertical/>
        <horizontal/>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alignment horizontal="general" vertical="bottom" textRotation="0" wrapText="1" shrinkToFit="1" readingOrder="0"/>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border>
        <left style="thick"/>
        <right/>
        <top/>
        <bottom/>
        <vertical/>
        <horizontal/>
      </border>
    </dxf>
    <dxf>
      <font>
        <i val="0"/>
        <strike val="0"/>
        <name val="Calibri"/>
      </font>
      <numFmt numFmtId="44" formatCode="_(&quot;$&quot;* #,##0.00_);_(&quot;$&quot;* \(#,##0.00\);_(&quot;$&quot;* &quot;-&quot;??_);_(@_)"/>
      <border>
        <left/>
        <right style="thick"/>
        <top/>
        <bottom/>
        <vertical/>
        <horizontal/>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border>
        <left style="thick"/>
        <right/>
        <top/>
        <bottom/>
        <vertical/>
        <horizontal/>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border>
        <left style="thick"/>
        <right/>
        <top/>
        <bottom/>
        <vertical/>
        <horizontal/>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alignment horizontal="general" vertical="bottom" textRotation="0" wrapText="1" shrinkToFit="1" readingOrder="0"/>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b/>
        <i val="0"/>
        <u val="none"/>
        <strike val="0"/>
        <sz val="11"/>
        <name val="Calibri"/>
        <color theme="1"/>
        <condense val="0"/>
        <extend val="0"/>
      </font>
      <border>
        <left style="thick"/>
        <right style="thin"/>
        <top style="thin"/>
        <bottom style="thin"/>
        <vertical style="thin"/>
        <horizontal style="thin"/>
      </border>
    </dxf>
    <dxf>
      <border>
        <top style="thin"/>
      </border>
    </dxf>
    <dxf>
      <border>
        <left style="thick"/>
        <right style="thick"/>
        <bottom style="thick"/>
      </border>
    </dxf>
    <dxf>
      <font>
        <i val="0"/>
        <strike val="0"/>
        <name val="Calibri"/>
      </font>
    </dxf>
    <dxf>
      <border>
        <bottom style="thick"/>
      </border>
    </dxf>
    <dxf>
      <font>
        <i val="0"/>
        <strike val="0"/>
        <name val="Calibri"/>
      </font>
      <alignment vertical="center" textRotation="0" wrapText="1" shrinkToFit="1" readingOrder="0"/>
      <border>
        <left/>
        <right/>
        <top/>
        <bottom/>
        <vertical/>
        <horizontal/>
      </border>
    </dxf>
    <dxf>
      <font>
        <i val="0"/>
        <strike val="0"/>
        <name val="Calibri"/>
      </font>
      <numFmt numFmtId="44" formatCode="_(&quot;$&quot;* #,##0.00_);_(&quot;$&quot;* \(#,##0.00\);_(&quot;$&quot;* &quot;-&quot;??_);_(@_)"/>
      <border>
        <left/>
        <right/>
        <top style="thin"/>
        <bottom style="thin"/>
      </border>
    </dxf>
    <dxf>
      <font>
        <i val="0"/>
        <strike val="0"/>
        <name val="Calibri"/>
      </font>
      <numFmt numFmtId="44" formatCode="_(&quot;$&quot;* #,##0.00_);_(&quot;$&quot;* \(#,##0.00\);_(&quot;$&quot;* &quot;-&quot;??_);_(@_)"/>
      <border>
        <left style="thin"/>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style="thin"/>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style="thin"/>
        <right style="thick"/>
        <top style="thin"/>
        <bottom style="thin"/>
        <vertical style="thin"/>
        <horizontal style="thin"/>
      </border>
      <protection hidden="1" locked="0"/>
    </dxf>
    <dxf>
      <font>
        <b/>
        <i val="0"/>
        <u val="none"/>
        <strike val="0"/>
        <sz val="11"/>
        <name val="Calibri"/>
        <color theme="1"/>
        <condense val="0"/>
        <extend val="0"/>
      </font>
      <fill>
        <patternFill patternType="none"/>
      </fill>
      <border>
        <left/>
        <right/>
        <top style="thin"/>
        <bottom style="thin"/>
        <vertical/>
        <horizontal/>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border>
        <left style="thick"/>
        <right style="thin"/>
        <top style="thin"/>
        <bottom style="thin"/>
        <vertical style="thin"/>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style="thick"/>
        <right/>
        <top style="thick"/>
        <bottom style="thick"/>
        <vertical/>
        <horizontal style="thick"/>
      </border>
    </dxf>
    <dxf>
      <font>
        <b val="0"/>
        <i val="0"/>
        <u val="none"/>
        <strike val="0"/>
        <sz val="11"/>
        <name val="Calibri"/>
        <color theme="1"/>
        <condense val="0"/>
        <extend val="0"/>
      </font>
      <fill>
        <patternFill patternType="none"/>
      </fill>
      <border>
        <left/>
        <right style="thick"/>
        <top/>
        <bottom/>
        <vertical/>
        <horizontal/>
      </border>
      <protection hidden="1" locked="0"/>
    </dxf>
    <dxf>
      <font>
        <b val="0"/>
        <i val="0"/>
        <u val="none"/>
        <strike val="0"/>
        <sz val="11"/>
        <name val="Calibri"/>
        <color theme="1"/>
        <condense val="0"/>
        <extend val="0"/>
      </font>
      <numFmt numFmtId="44" formatCode="_(&quot;$&quot;* #,##0.00_);_(&quot;$&quot;* \(#,##0.00\);_(&quot;$&quot;* &quot;-&quot;??_);_(@_)"/>
      <fill>
        <patternFill patternType="none"/>
      </fill>
      <protection hidden="1" locked="0"/>
    </dxf>
    <dxf>
      <font>
        <b val="0"/>
        <i val="0"/>
        <u val="none"/>
        <strike val="0"/>
        <sz val="11"/>
        <name val="Calibri"/>
        <color theme="1"/>
        <condense val="0"/>
        <extend val="0"/>
      </font>
      <numFmt numFmtId="44" formatCode="_(&quot;$&quot;* #,##0.00_);_(&quot;$&quot;* \(#,##0.00\);_(&quot;$&quot;* &quot;-&quot;??_);_(@_)"/>
      <fill>
        <patternFill patternType="none"/>
      </fill>
      <protection hidden="1" locked="0"/>
    </dxf>
    <dxf>
      <font>
        <i val="0"/>
        <strike val="0"/>
        <name val="Calibri"/>
      </font>
    </dxf>
    <dxf>
      <font>
        <b/>
        <i val="0"/>
        <u val="none"/>
        <strike val="0"/>
        <sz val="11"/>
        <name val="Calibri"/>
        <color theme="1"/>
        <condense val="0"/>
        <extend val="0"/>
      </font>
      <border>
        <left style="thick"/>
        <right/>
        <top/>
        <bottom/>
        <vertical/>
        <horizontal/>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bottom" textRotation="0" wrapText="1" shrinkToFit="1" readingOrder="0"/>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i val="0"/>
        <strike val="0"/>
        <name val="Calibri"/>
      </font>
      <numFmt numFmtId="44" formatCode="_(&quot;$&quot;* #,##0.00_);_(&quot;$&quot;* \(#,##0.00\);_(&quot;$&quot;* &quot;-&quot;??_);_(@_)"/>
      <border>
        <left/>
        <right/>
        <top style="thin"/>
        <bottom style="thin"/>
      </border>
    </dxf>
    <dxf>
      <font>
        <i val="0"/>
        <strike val="0"/>
        <name val="Calibri"/>
      </font>
      <numFmt numFmtId="44" formatCode="_(&quot;$&quot;* #,##0.00_);_(&quot;$&quot;* \(#,##0.00\);_(&quot;$&quot;* &quot;-&quot;??_);_(@_)"/>
      <border>
        <left style="thin"/>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style="thin"/>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right style="thin"/>
        <top style="thin"/>
        <bottom style="thin"/>
      </border>
    </dxf>
    <dxf>
      <font>
        <b/>
        <i val="0"/>
        <u val="none"/>
        <strike val="0"/>
        <sz val="11"/>
        <name val="Calibri"/>
        <color theme="1"/>
        <condense val="0"/>
        <extend val="0"/>
      </font>
      <border>
        <left/>
        <right style="thin"/>
        <top style="thin"/>
        <bottom style="thin"/>
      </border>
    </dxf>
    <dxf>
      <font>
        <b/>
        <i val="0"/>
        <u val="none"/>
        <strike val="0"/>
        <sz val="11"/>
        <name val="Calibri"/>
        <color theme="1"/>
        <condense val="0"/>
        <extend val="0"/>
      </font>
      <border>
        <left/>
        <right style="thin"/>
        <top style="thin"/>
        <bottom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style="thin"/>
        <right style="thick"/>
        <top/>
        <bottom/>
        <vertical style="thin"/>
        <horizontal/>
      </border>
    </dxf>
    <dxf>
      <font>
        <i val="0"/>
        <strike val="0"/>
        <name val="Calibri"/>
      </font>
      <numFmt numFmtId="44" formatCode="_(&quot;$&quot;* #,##0.00_);_(&quot;$&quot;* \(#,##0.00\);_(&quot;$&quot;* &quot;-&quot;??_);_(@_)"/>
      <border>
        <left style="thick"/>
        <right style="thin"/>
        <top/>
        <bottom/>
        <vertical style="thin"/>
        <horizontal/>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alignment horizontal="general" vertical="bottom" textRotation="0" wrapText="1" shrinkToFit="1" readingOrder="0"/>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border>
        <left style="thick"/>
        <right/>
        <top/>
        <bottom/>
        <vertical/>
        <horizontal/>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alignment horizontal="general" vertical="bottom" textRotation="0" wrapText="1" shrinkToFit="1" readingOrder="0"/>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border>
        <left style="thick"/>
        <right/>
        <top/>
        <bottom/>
        <vertical/>
        <horizontal/>
      </border>
    </dxf>
    <dxf>
      <font>
        <i val="0"/>
        <strike val="0"/>
        <name val="Calibri"/>
      </font>
      <numFmt numFmtId="44" formatCode="_(&quot;$&quot;* #,##0.00_);_(&quot;$&quot;* \(#,##0.00\);_(&quot;$&quot;* &quot;-&quot;??_);_(@_)"/>
      <border>
        <left/>
        <right style="thick"/>
        <top/>
        <bottom/>
        <vertical/>
        <horizontal/>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border>
        <left style="thick"/>
        <right/>
        <top/>
        <bottom/>
        <vertical/>
        <horizontal/>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border>
        <left style="thick"/>
        <right/>
        <top/>
        <bottom/>
        <vertical/>
        <horizontal/>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alignment horizontal="general" vertical="bottom" textRotation="0" wrapText="1" shrinkToFit="1" readingOrder="0"/>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b/>
        <i val="0"/>
        <u val="none"/>
        <strike val="0"/>
        <sz val="11"/>
        <name val="Calibri"/>
        <color theme="1"/>
        <condense val="0"/>
        <extend val="0"/>
      </font>
      <border>
        <left style="thick"/>
        <right style="thin"/>
        <top style="thin"/>
        <bottom style="thin"/>
        <vertical style="thin"/>
        <horizontal style="thin"/>
      </border>
    </dxf>
    <dxf>
      <border>
        <top style="thin"/>
      </border>
    </dxf>
    <dxf>
      <border>
        <left style="thick"/>
        <right style="thick"/>
        <bottom style="thick"/>
      </border>
    </dxf>
    <dxf>
      <font>
        <i val="0"/>
        <strike val="0"/>
        <name val="Calibri"/>
      </font>
    </dxf>
    <dxf>
      <border>
        <bottom style="thick"/>
      </border>
    </dxf>
    <dxf>
      <font>
        <i val="0"/>
        <strike val="0"/>
        <name val="Calibri"/>
      </font>
      <alignment vertical="center" textRotation="0" wrapText="1" shrinkToFit="1" readingOrder="0"/>
      <border>
        <left/>
        <right/>
        <top/>
        <bottom/>
        <vertical/>
        <horizontal/>
      </border>
    </dxf>
    <dxf>
      <font>
        <i val="0"/>
        <strike val="0"/>
        <name val="Calibri"/>
      </font>
      <numFmt numFmtId="44" formatCode="_(&quot;$&quot;* #,##0.00_);_(&quot;$&quot;* \(#,##0.00\);_(&quot;$&quot;* &quot;-&quot;??_);_(@_)"/>
      <border>
        <left/>
        <right/>
        <top style="thin"/>
        <bottom style="thin"/>
      </border>
    </dxf>
    <dxf>
      <font>
        <i val="0"/>
        <strike val="0"/>
        <name val="Calibri"/>
      </font>
      <numFmt numFmtId="44" formatCode="_(&quot;$&quot;* #,##0.00_);_(&quot;$&quot;* \(#,##0.00\);_(&quot;$&quot;* &quot;-&quot;??_);_(@_)"/>
      <border>
        <left style="thin"/>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style="thin"/>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style="thin"/>
        <right style="thick"/>
        <top style="thin"/>
        <bottom style="thin"/>
        <vertical style="thin"/>
        <horizontal style="thin"/>
      </border>
      <protection hidden="1" locked="0"/>
    </dxf>
    <dxf>
      <font>
        <b/>
        <i val="0"/>
        <u val="none"/>
        <strike val="0"/>
        <sz val="11"/>
        <name val="Calibri"/>
        <color theme="1"/>
        <condense val="0"/>
        <extend val="0"/>
      </font>
      <fill>
        <patternFill patternType="none"/>
      </fill>
      <border>
        <left/>
        <right/>
        <top style="thin"/>
        <bottom style="thin"/>
        <vertical/>
        <horizontal/>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border>
        <left style="thick"/>
        <right style="thin"/>
        <top style="thin"/>
        <bottom style="thin"/>
        <vertical style="thin"/>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style="thick"/>
        <right/>
        <top style="thick"/>
        <bottom style="thick"/>
        <vertical/>
        <horizontal style="thick"/>
      </border>
    </dxf>
    <dxf>
      <font>
        <b val="0"/>
        <i val="0"/>
        <u val="none"/>
        <strike val="0"/>
        <sz val="11"/>
        <name val="Calibri"/>
        <color theme="1"/>
        <condense val="0"/>
        <extend val="0"/>
      </font>
      <fill>
        <patternFill patternType="none"/>
      </fill>
      <border>
        <left/>
        <right style="thick"/>
        <top/>
        <bottom/>
        <vertical/>
        <horizontal/>
      </border>
      <protection hidden="1" locked="0"/>
    </dxf>
    <dxf>
      <font>
        <b val="0"/>
        <i val="0"/>
        <u val="none"/>
        <strike val="0"/>
        <sz val="11"/>
        <name val="Calibri"/>
        <color theme="1"/>
        <condense val="0"/>
        <extend val="0"/>
      </font>
      <numFmt numFmtId="44" formatCode="_(&quot;$&quot;* #,##0.00_);_(&quot;$&quot;* \(#,##0.00\);_(&quot;$&quot;* &quot;-&quot;??_);_(@_)"/>
      <fill>
        <patternFill patternType="none"/>
      </fill>
      <protection hidden="1" locked="0"/>
    </dxf>
    <dxf>
      <font>
        <b val="0"/>
        <i val="0"/>
        <u val="none"/>
        <strike val="0"/>
        <sz val="11"/>
        <name val="Calibri"/>
        <color theme="1"/>
        <condense val="0"/>
        <extend val="0"/>
      </font>
      <numFmt numFmtId="44" formatCode="_(&quot;$&quot;* #,##0.00_);_(&quot;$&quot;* \(#,##0.00\);_(&quot;$&quot;* &quot;-&quot;??_);_(@_)"/>
      <fill>
        <patternFill patternType="none"/>
      </fill>
      <protection hidden="1" locked="0"/>
    </dxf>
    <dxf>
      <font>
        <i val="0"/>
        <strike val="0"/>
        <name val="Calibri"/>
      </font>
    </dxf>
    <dxf>
      <font>
        <b/>
        <i val="0"/>
        <u val="none"/>
        <strike val="0"/>
        <sz val="11"/>
        <name val="Calibri"/>
        <color theme="1"/>
        <condense val="0"/>
        <extend val="0"/>
      </font>
      <border>
        <left style="thick"/>
        <right/>
        <top/>
        <bottom/>
        <vertical/>
        <horizontal/>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bottom" textRotation="0" wrapText="1" shrinkToFit="1" readingOrder="0"/>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i val="0"/>
        <strike val="0"/>
        <name val="Calibri"/>
      </font>
      <numFmt numFmtId="44" formatCode="_(&quot;$&quot;* #,##0.00_);_(&quot;$&quot;* \(#,##0.00\);_(&quot;$&quot;* &quot;-&quot;??_);_(@_)"/>
      <border>
        <left/>
        <right/>
        <top style="thin"/>
        <bottom style="thin"/>
      </border>
    </dxf>
    <dxf>
      <font>
        <i val="0"/>
        <strike val="0"/>
        <name val="Calibri"/>
      </font>
      <numFmt numFmtId="44" formatCode="_(&quot;$&quot;* #,##0.00_);_(&quot;$&quot;* \(#,##0.00\);_(&quot;$&quot;* &quot;-&quot;??_);_(@_)"/>
      <border>
        <left style="thin"/>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style="thin"/>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right style="thin"/>
        <top style="thin"/>
        <bottom style="thin"/>
      </border>
    </dxf>
    <dxf>
      <font>
        <b/>
        <i val="0"/>
        <u val="none"/>
        <strike val="0"/>
        <sz val="11"/>
        <name val="Calibri"/>
        <color theme="1"/>
        <condense val="0"/>
        <extend val="0"/>
      </font>
      <border>
        <left/>
        <right style="thin"/>
        <top style="thin"/>
        <bottom style="thin"/>
      </border>
    </dxf>
    <dxf>
      <font>
        <b/>
        <i val="0"/>
        <u val="none"/>
        <strike val="0"/>
        <sz val="11"/>
        <name val="Calibri"/>
        <color theme="1"/>
        <condense val="0"/>
        <extend val="0"/>
      </font>
      <border>
        <left/>
        <right style="thin"/>
        <top style="thin"/>
        <bottom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style="thin"/>
        <right style="thick"/>
        <top/>
        <bottom/>
        <vertical style="thin"/>
        <horizontal/>
      </border>
    </dxf>
    <dxf>
      <font>
        <i val="0"/>
        <strike val="0"/>
        <name val="Calibri"/>
      </font>
      <numFmt numFmtId="44" formatCode="_(&quot;$&quot;* #,##0.00_);_(&quot;$&quot;* \(#,##0.00\);_(&quot;$&quot;* &quot;-&quot;??_);_(@_)"/>
      <border>
        <left style="thick"/>
        <right style="thin"/>
        <top/>
        <bottom/>
        <vertical style="thin"/>
        <horizontal/>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alignment horizontal="general" vertical="bottom" textRotation="0" wrapText="1" shrinkToFit="1" readingOrder="0"/>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border>
        <left style="thick"/>
        <right/>
        <top/>
        <bottom/>
        <vertical/>
        <horizontal/>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alignment horizontal="general" vertical="bottom" textRotation="0" wrapText="1" shrinkToFit="1" readingOrder="0"/>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border>
        <left style="thick"/>
        <right/>
        <top/>
        <bottom/>
        <vertical/>
        <horizontal/>
      </border>
    </dxf>
    <dxf>
      <font>
        <i val="0"/>
        <strike val="0"/>
        <name val="Calibri"/>
      </font>
      <numFmt numFmtId="44" formatCode="_(&quot;$&quot;* #,##0.00_);_(&quot;$&quot;* \(#,##0.00\);_(&quot;$&quot;* &quot;-&quot;??_);_(@_)"/>
      <border>
        <left/>
        <right style="thick"/>
        <top/>
        <bottom/>
        <vertical/>
        <horizontal/>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border>
        <left style="thick"/>
        <right/>
        <top/>
        <bottom/>
        <vertical/>
        <horizontal/>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border>
        <left style="thick"/>
        <right/>
        <top/>
        <bottom/>
        <vertical/>
        <horizontal/>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alignment horizontal="general" vertical="bottom" textRotation="0" wrapText="1" shrinkToFit="1" readingOrder="0"/>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b/>
        <i val="0"/>
        <u val="none"/>
        <strike val="0"/>
        <sz val="11"/>
        <name val="Calibri"/>
        <color theme="1"/>
        <condense val="0"/>
        <extend val="0"/>
      </font>
      <border>
        <left style="thick"/>
        <right style="thin"/>
        <top style="thin"/>
        <bottom style="thin"/>
        <vertical style="thin"/>
        <horizontal style="thin"/>
      </border>
    </dxf>
    <dxf>
      <border>
        <top style="thin"/>
      </border>
    </dxf>
    <dxf>
      <border>
        <left style="thick"/>
        <right style="thick"/>
        <bottom style="thick"/>
      </border>
    </dxf>
    <dxf>
      <font>
        <i val="0"/>
        <strike val="0"/>
        <name val="Calibri"/>
      </font>
    </dxf>
    <dxf>
      <border>
        <bottom style="thick"/>
      </border>
    </dxf>
    <dxf>
      <font>
        <i val="0"/>
        <strike val="0"/>
        <name val="Calibri"/>
      </font>
      <alignment vertical="center" textRotation="0" wrapText="1" shrinkToFit="1" readingOrder="0"/>
      <border>
        <left/>
        <right/>
        <top/>
        <bottom/>
        <vertical/>
        <horizontal/>
      </border>
    </dxf>
    <dxf>
      <font>
        <i val="0"/>
        <strike val="0"/>
        <name val="Calibri"/>
      </font>
      <numFmt numFmtId="44" formatCode="_(&quot;$&quot;* #,##0.00_);_(&quot;$&quot;* \(#,##0.00\);_(&quot;$&quot;* &quot;-&quot;??_);_(@_)"/>
      <border>
        <left/>
        <right/>
        <top style="thin"/>
        <bottom style="thin"/>
      </border>
    </dxf>
    <dxf>
      <font>
        <i val="0"/>
        <strike val="0"/>
        <name val="Calibri"/>
      </font>
      <numFmt numFmtId="44" formatCode="_(&quot;$&quot;* #,##0.00_);_(&quot;$&quot;* \(#,##0.00\);_(&quot;$&quot;* &quot;-&quot;??_);_(@_)"/>
      <border>
        <left style="thin"/>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style="thin"/>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style="thin"/>
        <right style="thick"/>
        <top style="thin"/>
        <bottom style="thin"/>
        <vertical style="thin"/>
        <horizontal style="thin"/>
      </border>
      <protection hidden="1" locked="0"/>
    </dxf>
    <dxf>
      <font>
        <b/>
        <i val="0"/>
        <u val="none"/>
        <strike val="0"/>
        <sz val="11"/>
        <name val="Calibri"/>
        <color theme="1"/>
        <condense val="0"/>
        <extend val="0"/>
      </font>
      <fill>
        <patternFill patternType="none"/>
      </fill>
      <border>
        <left/>
        <right/>
        <top style="thin"/>
        <bottom style="thin"/>
        <vertical/>
        <horizontal/>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border>
        <left style="thick"/>
        <right style="thin"/>
        <top style="thin"/>
        <bottom style="thin"/>
        <vertical style="thin"/>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style="thick"/>
        <right/>
        <top style="thick"/>
        <bottom style="thick"/>
        <vertical/>
        <horizontal style="thick"/>
      </border>
    </dxf>
    <dxf>
      <font>
        <b val="0"/>
        <i val="0"/>
        <u val="none"/>
        <strike val="0"/>
        <sz val="11"/>
        <name val="Calibri"/>
        <color theme="1"/>
        <condense val="0"/>
        <extend val="0"/>
      </font>
      <fill>
        <patternFill patternType="none"/>
      </fill>
      <border>
        <left/>
        <right style="thick"/>
        <top/>
        <bottom/>
        <vertical/>
        <horizontal/>
      </border>
      <protection hidden="1" locked="0"/>
    </dxf>
    <dxf>
      <font>
        <b val="0"/>
        <i val="0"/>
        <u val="none"/>
        <strike val="0"/>
        <sz val="11"/>
        <name val="Calibri"/>
        <color theme="1"/>
        <condense val="0"/>
        <extend val="0"/>
      </font>
      <numFmt numFmtId="44" formatCode="_(&quot;$&quot;* #,##0.00_);_(&quot;$&quot;* \(#,##0.00\);_(&quot;$&quot;* &quot;-&quot;??_);_(@_)"/>
      <fill>
        <patternFill patternType="none"/>
      </fill>
      <protection hidden="1" locked="0"/>
    </dxf>
    <dxf>
      <font>
        <b val="0"/>
        <i val="0"/>
        <u val="none"/>
        <strike val="0"/>
        <sz val="11"/>
        <name val="Calibri"/>
        <color theme="1"/>
        <condense val="0"/>
        <extend val="0"/>
      </font>
      <numFmt numFmtId="44" formatCode="_(&quot;$&quot;* #,##0.00_);_(&quot;$&quot;* \(#,##0.00\);_(&quot;$&quot;* &quot;-&quot;??_);_(@_)"/>
      <fill>
        <patternFill patternType="none"/>
      </fill>
      <protection hidden="1" locked="0"/>
    </dxf>
    <dxf>
      <font>
        <i val="0"/>
        <strike val="0"/>
        <name val="Calibri"/>
      </font>
    </dxf>
    <dxf>
      <font>
        <b/>
        <i val="0"/>
        <u val="none"/>
        <strike val="0"/>
        <sz val="11"/>
        <name val="Calibri"/>
        <color theme="1"/>
        <condense val="0"/>
        <extend val="0"/>
      </font>
      <border>
        <left style="thick"/>
        <right/>
        <top/>
        <bottom/>
        <vertical/>
        <horizontal/>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bottom" textRotation="0" wrapText="1" shrinkToFit="1" readingOrder="0"/>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i val="0"/>
        <strike val="0"/>
        <name val="Calibri"/>
      </font>
      <numFmt numFmtId="44" formatCode="_(&quot;$&quot;* #,##0.00_);_(&quot;$&quot;* \(#,##0.00\);_(&quot;$&quot;* &quot;-&quot;??_);_(@_)"/>
      <border>
        <left/>
        <right/>
        <top style="thin"/>
        <bottom style="thin"/>
      </border>
    </dxf>
    <dxf>
      <font>
        <i val="0"/>
        <strike val="0"/>
        <name val="Calibri"/>
      </font>
      <numFmt numFmtId="44" formatCode="_(&quot;$&quot;* #,##0.00_);_(&quot;$&quot;* \(#,##0.00\);_(&quot;$&quot;* &quot;-&quot;??_);_(@_)"/>
      <border>
        <left style="thin"/>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style="thin"/>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right style="thin"/>
        <top style="thin"/>
        <bottom style="thin"/>
      </border>
    </dxf>
    <dxf>
      <font>
        <b/>
        <i val="0"/>
        <u val="none"/>
        <strike val="0"/>
        <sz val="11"/>
        <name val="Calibri"/>
        <color theme="1"/>
        <condense val="0"/>
        <extend val="0"/>
      </font>
      <border>
        <left/>
        <right style="thin"/>
        <top style="thin"/>
        <bottom style="thin"/>
      </border>
    </dxf>
    <dxf>
      <font>
        <b/>
        <i val="0"/>
        <u val="none"/>
        <strike val="0"/>
        <sz val="11"/>
        <name val="Calibri"/>
        <color theme="1"/>
        <condense val="0"/>
        <extend val="0"/>
      </font>
      <border>
        <left/>
        <right style="thin"/>
        <top style="thin"/>
        <bottom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style="thin"/>
        <right style="thick"/>
        <top/>
        <bottom/>
        <vertical style="thin"/>
        <horizontal/>
      </border>
    </dxf>
    <dxf>
      <font>
        <i val="0"/>
        <strike val="0"/>
        <name val="Calibri"/>
      </font>
      <numFmt numFmtId="44" formatCode="_(&quot;$&quot;* #,##0.00_);_(&quot;$&quot;* \(#,##0.00\);_(&quot;$&quot;* &quot;-&quot;??_);_(@_)"/>
      <border>
        <left style="thick"/>
        <right style="thin"/>
        <top/>
        <bottom/>
        <vertical style="thin"/>
        <horizontal/>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alignment horizontal="general" vertical="bottom" textRotation="0" wrapText="1" shrinkToFit="1" readingOrder="0"/>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border>
        <left style="thick"/>
        <right/>
        <top/>
        <bottom/>
        <vertical/>
        <horizontal/>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alignment horizontal="general" vertical="bottom" textRotation="0" wrapText="1" shrinkToFit="1" readingOrder="0"/>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border>
        <left style="thick"/>
        <right/>
        <top/>
        <bottom/>
        <vertical/>
        <horizontal/>
      </border>
    </dxf>
    <dxf>
      <font>
        <i val="0"/>
        <strike val="0"/>
        <name val="Calibri"/>
      </font>
      <numFmt numFmtId="44" formatCode="_(&quot;$&quot;* #,##0.00_);_(&quot;$&quot;* \(#,##0.00\);_(&quot;$&quot;* &quot;-&quot;??_);_(@_)"/>
      <border>
        <left/>
        <right style="thick"/>
        <top/>
        <bottom/>
        <vertical/>
        <horizontal/>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border>
        <left style="thick"/>
        <right/>
        <top/>
        <bottom/>
        <vertical/>
        <horizontal/>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border>
        <left style="thick"/>
        <right/>
        <top/>
        <bottom/>
        <vertical/>
        <horizontal/>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alignment horizontal="general" vertical="bottom" textRotation="0" wrapText="1" shrinkToFit="1" readingOrder="0"/>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b/>
        <i val="0"/>
        <u val="none"/>
        <strike val="0"/>
        <sz val="11"/>
        <name val="Calibri"/>
        <color theme="1"/>
        <condense val="0"/>
        <extend val="0"/>
      </font>
      <border>
        <left style="thick"/>
        <right style="thin"/>
        <top style="thin"/>
        <bottom style="thin"/>
        <vertical style="thin"/>
        <horizontal style="thin"/>
      </border>
    </dxf>
    <dxf>
      <border>
        <top style="thin"/>
      </border>
    </dxf>
    <dxf>
      <border>
        <left style="thick"/>
        <right style="thick"/>
        <bottom style="thick"/>
      </border>
    </dxf>
    <dxf>
      <font>
        <i val="0"/>
        <strike val="0"/>
        <name val="Calibri"/>
      </font>
    </dxf>
    <dxf>
      <border>
        <bottom style="thick"/>
      </border>
    </dxf>
    <dxf>
      <font>
        <i val="0"/>
        <strike val="0"/>
        <name val="Calibri"/>
      </font>
      <alignment vertical="center" textRotation="0" wrapText="1" shrinkToFit="1" readingOrder="0"/>
      <border>
        <left/>
        <right/>
        <top/>
        <bottom/>
        <vertical/>
        <horizontal/>
      </border>
    </dxf>
    <dxf>
      <font>
        <i val="0"/>
        <strike val="0"/>
        <name val="Calibri"/>
      </font>
      <numFmt numFmtId="44" formatCode="_(&quot;$&quot;* #,##0.00_);_(&quot;$&quot;* \(#,##0.00\);_(&quot;$&quot;* &quot;-&quot;??_);_(@_)"/>
      <border>
        <left/>
        <right/>
        <top style="thin"/>
        <bottom style="thin"/>
      </border>
    </dxf>
    <dxf>
      <font>
        <i val="0"/>
        <strike val="0"/>
        <name val="Calibri"/>
      </font>
      <numFmt numFmtId="44" formatCode="_(&quot;$&quot;* #,##0.00_);_(&quot;$&quot;* \(#,##0.00\);_(&quot;$&quot;* &quot;-&quot;??_);_(@_)"/>
      <border>
        <left style="thin"/>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style="thin"/>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style="thin"/>
        <right style="thick"/>
        <top style="thin"/>
        <bottom style="thin"/>
        <vertical style="thin"/>
        <horizontal style="thin"/>
      </border>
      <protection hidden="1" locked="0"/>
    </dxf>
    <dxf>
      <font>
        <b/>
        <i val="0"/>
        <u val="none"/>
        <strike val="0"/>
        <sz val="11"/>
        <name val="Calibri"/>
        <color theme="1"/>
        <condense val="0"/>
        <extend val="0"/>
      </font>
      <fill>
        <patternFill patternType="none"/>
      </fill>
      <border>
        <left/>
        <right/>
        <top style="thin"/>
        <bottom style="thin"/>
        <vertical/>
        <horizontal/>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border>
        <left style="thick"/>
        <right style="thin"/>
        <top style="thin"/>
        <bottom style="thin"/>
        <vertical style="thin"/>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style="thick"/>
        <right/>
        <top style="thick"/>
        <bottom style="thick"/>
        <vertical/>
        <horizontal style="thick"/>
      </border>
    </dxf>
    <dxf>
      <font>
        <b val="0"/>
        <i val="0"/>
        <u val="none"/>
        <strike val="0"/>
        <sz val="11"/>
        <name val="Calibri"/>
        <color theme="1"/>
        <condense val="0"/>
        <extend val="0"/>
      </font>
      <fill>
        <patternFill patternType="none"/>
      </fill>
      <border>
        <left/>
        <right style="thick"/>
        <top/>
        <bottom/>
        <vertical/>
        <horizontal/>
      </border>
      <protection hidden="1" locked="0"/>
    </dxf>
    <dxf>
      <font>
        <b val="0"/>
        <i val="0"/>
        <u val="none"/>
        <strike val="0"/>
        <sz val="11"/>
        <name val="Calibri"/>
        <color theme="1"/>
        <condense val="0"/>
        <extend val="0"/>
      </font>
      <numFmt numFmtId="44" formatCode="_(&quot;$&quot;* #,##0.00_);_(&quot;$&quot;* \(#,##0.00\);_(&quot;$&quot;* &quot;-&quot;??_);_(@_)"/>
      <fill>
        <patternFill patternType="none"/>
      </fill>
      <protection hidden="1" locked="0"/>
    </dxf>
    <dxf>
      <font>
        <b val="0"/>
        <i val="0"/>
        <u val="none"/>
        <strike val="0"/>
        <sz val="11"/>
        <name val="Calibri"/>
        <color theme="1"/>
        <condense val="0"/>
        <extend val="0"/>
      </font>
      <numFmt numFmtId="44" formatCode="_(&quot;$&quot;* #,##0.00_);_(&quot;$&quot;* \(#,##0.00\);_(&quot;$&quot;* &quot;-&quot;??_);_(@_)"/>
      <fill>
        <patternFill patternType="none"/>
      </fill>
      <protection hidden="1" locked="0"/>
    </dxf>
    <dxf>
      <font>
        <i val="0"/>
        <strike val="0"/>
        <name val="Calibri"/>
      </font>
    </dxf>
    <dxf>
      <font>
        <b/>
        <i val="0"/>
        <u val="none"/>
        <strike val="0"/>
        <sz val="11"/>
        <name val="Calibri"/>
        <color theme="1"/>
        <condense val="0"/>
        <extend val="0"/>
      </font>
      <border>
        <left style="thick"/>
        <right/>
        <top/>
        <bottom/>
        <vertical/>
        <horizontal/>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bottom" textRotation="0" wrapText="1" shrinkToFit="1" readingOrder="0"/>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i val="0"/>
        <strike val="0"/>
        <name val="Calibri"/>
      </font>
      <numFmt numFmtId="44" formatCode="_(&quot;$&quot;* #,##0.00_);_(&quot;$&quot;* \(#,##0.00\);_(&quot;$&quot;* &quot;-&quot;??_);_(@_)"/>
      <border>
        <left/>
        <right/>
        <top style="thin"/>
        <bottom style="thin"/>
      </border>
    </dxf>
    <dxf>
      <font>
        <i val="0"/>
        <strike val="0"/>
        <name val="Calibri"/>
      </font>
      <numFmt numFmtId="44" formatCode="_(&quot;$&quot;* #,##0.00_);_(&quot;$&quot;* \(#,##0.00\);_(&quot;$&quot;* &quot;-&quot;??_);_(@_)"/>
      <border>
        <left style="thin"/>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style="thin"/>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right style="thin"/>
        <top style="thin"/>
        <bottom style="thin"/>
      </border>
    </dxf>
    <dxf>
      <font>
        <b/>
        <i val="0"/>
        <u val="none"/>
        <strike val="0"/>
        <sz val="11"/>
        <name val="Calibri"/>
        <color theme="1"/>
        <condense val="0"/>
        <extend val="0"/>
      </font>
      <border>
        <left/>
        <right style="thin"/>
        <top style="thin"/>
        <bottom style="thin"/>
      </border>
    </dxf>
    <dxf>
      <font>
        <b/>
        <i val="0"/>
        <u val="none"/>
        <strike val="0"/>
        <sz val="11"/>
        <name val="Calibri"/>
        <color theme="1"/>
        <condense val="0"/>
        <extend val="0"/>
      </font>
      <border>
        <left/>
        <right style="thin"/>
        <top style="thin"/>
        <bottom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style="thin"/>
        <right style="thick"/>
        <top/>
        <bottom/>
        <vertical style="thin"/>
        <horizontal/>
      </border>
    </dxf>
    <dxf>
      <font>
        <i val="0"/>
        <strike val="0"/>
        <name val="Calibri"/>
      </font>
      <numFmt numFmtId="44" formatCode="_(&quot;$&quot;* #,##0.00_);_(&quot;$&quot;* \(#,##0.00\);_(&quot;$&quot;* &quot;-&quot;??_);_(@_)"/>
      <border>
        <left style="thick"/>
        <right style="thin"/>
        <top/>
        <bottom/>
        <vertical style="thin"/>
        <horizontal/>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alignment horizontal="general" vertical="bottom" textRotation="0" wrapText="1" shrinkToFit="1" readingOrder="0"/>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border>
        <left style="thick"/>
        <right/>
        <top/>
        <bottom/>
        <vertical/>
        <horizontal/>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alignment horizontal="general" vertical="bottom" textRotation="0" wrapText="1" shrinkToFit="1" readingOrder="0"/>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border>
        <left style="thick"/>
        <right/>
        <top/>
        <bottom/>
        <vertical/>
        <horizontal/>
      </border>
    </dxf>
    <dxf>
      <font>
        <i val="0"/>
        <strike val="0"/>
        <name val="Calibri"/>
      </font>
      <numFmt numFmtId="44" formatCode="_(&quot;$&quot;* #,##0.00_);_(&quot;$&quot;* \(#,##0.00\);_(&quot;$&quot;* &quot;-&quot;??_);_(@_)"/>
      <border>
        <left/>
        <right style="thick"/>
        <top/>
        <bottom/>
        <vertical/>
        <horizontal/>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border>
        <left style="thick"/>
        <right/>
        <top/>
        <bottom/>
        <vertical/>
        <horizontal/>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dxf>
    <dxf>
      <font>
        <i val="0"/>
        <strike val="0"/>
        <name val="Calibri"/>
      </font>
      <numFmt numFmtId="44" formatCode="_(&quot;$&quot;* #,##0.00_);_(&quot;$&quot;* \(#,##0.00\);_(&quot;$&quot;* &quot;-&quot;??_);_(@_)"/>
      <border>
        <left style="thick"/>
        <right/>
        <top/>
        <bottom/>
        <vertical/>
        <horizontal/>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alignment horizontal="general" vertical="bottom" textRotation="0" wrapText="1" shrinkToFit="1" readingOrder="0"/>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b/>
        <i val="0"/>
        <u val="none"/>
        <strike val="0"/>
        <sz val="11"/>
        <name val="Calibri"/>
        <color theme="1"/>
        <condense val="0"/>
        <extend val="0"/>
      </font>
      <border>
        <left style="thick"/>
        <right style="thin"/>
        <top style="thin"/>
        <bottom style="thin"/>
        <vertical style="thin"/>
        <horizontal style="thin"/>
      </border>
    </dxf>
    <dxf>
      <border>
        <top style="thin"/>
      </border>
    </dxf>
    <dxf>
      <border>
        <left style="thick"/>
        <right style="thick"/>
        <bottom style="thick"/>
      </border>
    </dxf>
    <dxf>
      <font>
        <i val="0"/>
        <strike val="0"/>
        <name val="Calibri"/>
      </font>
    </dxf>
    <dxf>
      <border>
        <bottom style="thick"/>
      </border>
    </dxf>
    <dxf>
      <font>
        <i val="0"/>
        <strike val="0"/>
        <name val="Calibri"/>
      </font>
      <alignment vertical="center" textRotation="0" wrapText="1" shrinkToFit="1" readingOrder="0"/>
      <border>
        <left/>
        <right/>
        <top/>
        <bottom/>
        <vertical/>
        <horizontal/>
      </border>
    </dxf>
    <dxf>
      <font>
        <i val="0"/>
        <strike val="0"/>
        <name val="Calibri"/>
      </font>
      <numFmt numFmtId="44" formatCode="_(&quot;$&quot;* #,##0.00_);_(&quot;$&quot;* \(#,##0.00\);_(&quot;$&quot;* &quot;-&quot;??_);_(@_)"/>
      <border>
        <left/>
        <right/>
        <top style="thin"/>
        <bottom style="thin"/>
      </border>
    </dxf>
    <dxf>
      <font>
        <i val="0"/>
        <strike val="0"/>
        <name val="Calibri"/>
      </font>
      <numFmt numFmtId="44" formatCode="_(&quot;$&quot;* #,##0.00_);_(&quot;$&quot;* \(#,##0.00\);_(&quot;$&quot;* &quot;-&quot;??_);_(@_)"/>
      <border>
        <left style="thin"/>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style="thin"/>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style="thin"/>
        <right style="thick"/>
        <top style="thin"/>
        <bottom style="thin"/>
        <vertical style="thin"/>
        <horizontal style="thin"/>
      </border>
      <protection hidden="1" locked="0"/>
    </dxf>
    <dxf>
      <font>
        <b/>
        <i val="0"/>
        <u val="none"/>
        <strike val="0"/>
        <sz val="11"/>
        <name val="Calibri"/>
        <color theme="1"/>
        <condense val="0"/>
        <extend val="0"/>
      </font>
      <fill>
        <patternFill patternType="none"/>
      </fill>
      <border>
        <left/>
        <right/>
        <top style="thin"/>
        <bottom style="thin"/>
        <vertical/>
        <horizontal/>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border>
        <left style="thick"/>
        <right style="thin"/>
        <top style="thin"/>
        <bottom style="thin"/>
        <vertical style="thin"/>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style="thick"/>
        <right/>
        <top style="thick"/>
        <bottom style="thick"/>
        <vertical/>
        <horizontal style="thick"/>
      </border>
    </dxf>
    <dxf>
      <font>
        <b val="0"/>
        <i val="0"/>
        <u val="none"/>
        <strike val="0"/>
        <sz val="11"/>
        <name val="Calibri"/>
        <color theme="1"/>
        <condense val="0"/>
        <extend val="0"/>
      </font>
      <fill>
        <patternFill patternType="none"/>
      </fill>
      <border>
        <left/>
        <right style="thick"/>
        <top/>
        <bottom/>
        <vertical/>
        <horizontal/>
      </border>
      <protection hidden="1" locked="0"/>
    </dxf>
    <dxf>
      <font>
        <b val="0"/>
        <i val="0"/>
        <u val="none"/>
        <strike val="0"/>
        <sz val="11"/>
        <name val="Calibri"/>
        <color theme="1"/>
        <condense val="0"/>
        <extend val="0"/>
      </font>
      <numFmt numFmtId="44" formatCode="_(&quot;$&quot;* #,##0.00_);_(&quot;$&quot;* \(#,##0.00\);_(&quot;$&quot;* &quot;-&quot;??_);_(@_)"/>
      <fill>
        <patternFill patternType="none"/>
      </fill>
      <protection hidden="1" locked="0"/>
    </dxf>
    <dxf>
      <font>
        <b val="0"/>
        <i val="0"/>
        <u val="none"/>
        <strike val="0"/>
        <sz val="11"/>
        <name val="Calibri"/>
        <color theme="1"/>
        <condense val="0"/>
        <extend val="0"/>
      </font>
      <numFmt numFmtId="44" formatCode="_(&quot;$&quot;* #,##0.00_);_(&quot;$&quot;* \(#,##0.00\);_(&quot;$&quot;* &quot;-&quot;??_);_(@_)"/>
      <fill>
        <patternFill patternType="none"/>
      </fill>
      <protection hidden="1" locked="0"/>
    </dxf>
    <dxf>
      <font>
        <i val="0"/>
        <strike val="0"/>
        <name val="Calibri"/>
      </font>
    </dxf>
    <dxf>
      <font>
        <b/>
        <i val="0"/>
        <u val="none"/>
        <strike val="0"/>
        <sz val="11"/>
        <name val="Calibri"/>
        <color theme="1"/>
        <condense val="0"/>
        <extend val="0"/>
      </font>
      <border>
        <left style="thick"/>
        <right/>
        <top/>
        <bottom/>
        <vertical/>
        <horizontal/>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bottom" textRotation="0" wrapText="1" shrinkToFit="1" readingOrder="0"/>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FF0000"/>
      </font>
      <border/>
    </dxf>
    <dxf>
      <font>
        <color rgb="FF9C0006"/>
      </font>
      <border/>
    </dxf>
    <dxf>
      <font>
        <color rgb="FFFF0000"/>
      </font>
      <border/>
    </dxf>
    <dxf>
      <font>
        <color rgb="FF9C0006"/>
      </font>
      <border/>
    </dxf>
    <dxf>
      <font>
        <color rgb="FF9C0006"/>
      </font>
      <border/>
    </dxf>
    <dxf>
      <font>
        <color rgb="FFFF0000"/>
      </font>
      <border/>
    </dxf>
    <dxf>
      <font>
        <color rgb="FFFF0000"/>
      </font>
      <border/>
    </dxf>
    <dxf>
      <font>
        <color rgb="FFFF0000"/>
      </font>
      <border/>
    </dxf>
    <dxf>
      <font>
        <color rgb="FF9C0006"/>
      </font>
      <fill>
        <patternFill>
          <bgColor rgb="FFFFC7CE"/>
        </patternFill>
      </fill>
      <border/>
    </dxf>
    <dxf>
      <border>
        <left style="thin"/>
        <right/>
        <top style="thin"/>
        <bottom style="thin"/>
        <vertical/>
        <horizontal/>
      </border>
    </dxf>
    <dxf>
      <alignment horizontal="center" textRotation="0" wrapText="1" shrinkToFit="1" readingOrder="0"/>
      <border>
        <left style="thin"/>
        <right style="thin"/>
        <top style="thin"/>
        <bottom style="thin"/>
      </border>
    </dxf>
    <dxf>
      <alignment horizontal="center" textRotation="0" wrapText="1" shrinkToFit="1" readingOrder="0"/>
      <border>
        <left style="thin"/>
        <right style="thin"/>
        <top style="thin"/>
        <bottom style="thin"/>
      </border>
    </dxf>
    <dxf>
      <numFmt numFmtId="44" formatCode="_(&quot;$&quot;* #,##0.00_);_(&quot;$&quot;* \(#,##0.00\);_(&quot;$&quot;* &quot;-&quot;??_);_(@_)"/>
      <alignment horizontal="center" textRotation="0" wrapText="1" shrinkToFit="1" readingOrder="0"/>
      <border>
        <left style="thin"/>
        <right style="thin"/>
        <top style="thin"/>
        <bottom style="thin"/>
      </border>
    </dxf>
    <dxf>
      <alignment horizontal="center" textRotation="0" wrapText="1" shrinkToFit="1" readingOrder="0"/>
      <border>
        <left style="thin"/>
        <right style="thin"/>
        <top style="thin"/>
        <bottom style="thin"/>
      </border>
    </dxf>
    <dxf>
      <alignment horizontal="center" textRotation="0" wrapText="1" shrinkToFit="1" readingOrder="0"/>
      <border>
        <left style="thin"/>
        <right style="thin"/>
        <top style="thin"/>
        <bottom style="thin"/>
      </border>
    </dxf>
    <dxf>
      <alignment horizontal="center" textRotation="0" wrapText="1" shrinkToFit="1" readingOrder="0"/>
      <border>
        <left style="thin"/>
        <right style="thin"/>
        <top style="thin"/>
        <bottom style="thin"/>
      </border>
    </dxf>
    <dxf>
      <alignment horizontal="center" textRotation="0" wrapText="1" shrinkToFit="1" readingOrder="0"/>
      <border>
        <left/>
        <right style="thin"/>
        <top style="thin"/>
        <bottom style="thin"/>
      </border>
    </dxf>
    <dxf>
      <border>
        <top style="thin"/>
      </border>
    </dxf>
    <dxf>
      <border>
        <left style="thin"/>
        <right style="thin"/>
        <top style="thin"/>
        <bottom style="thin"/>
      </border>
    </dxf>
    <dxf>
      <border>
        <bottom style="thin"/>
      </border>
    </dxf>
    <dxf>
      <font>
        <b/>
        <i val="0"/>
        <u val="none"/>
        <strike val="0"/>
        <sz val="11"/>
        <name val="Calibri"/>
        <color theme="0"/>
        <condense val="0"/>
        <extend val="0"/>
      </font>
      <fill>
        <patternFill patternType="solid">
          <fgColor rgb="FF000000"/>
          <bgColor rgb="FF2BA7C2"/>
        </patternFill>
      </fill>
      <alignment horizontal="center" vertical="center" textRotation="0" wrapText="1" shrinkToFit="1" readingOrder="0"/>
      <border>
        <left style="thin"/>
        <right style="thin"/>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microsoft.com/office/2017/10/relationships/person" Target="persons/person.xml" /><Relationship Id="rId18"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person displayName="Knight, Karvecia" id="{CA0F103C-E287-4C4A-9758-4B098BFDE23B}" userId="S::kknight@tcsg.edu::313db90c-4e99-40a9-9b55-e76e83fe1b1e" providerId="AD"/>
</personList>
</file>

<file path=xl/tables/table1.xml><?xml version="1.0" encoding="utf-8"?>
<table xmlns="http://schemas.openxmlformats.org/spreadsheetml/2006/main" id="1" name="Table1" displayName="Table1" ref="A7:H51" totalsRowShown="0" headerRowDxfId="1809" tableBorderDxfId="1807" headerRowBorderDxfId="1808" totalsRowBorderDxfId="1806">
  <autoFilter ref="A7:H51"/>
  <tableColumns count="8">
    <tableColumn id="1" name="Item Description" dataDxfId="1805"/>
    <tableColumn id="2" name="Serial Number or Unique ID" dataDxfId="1804"/>
    <tableColumn id="3" name="Acquisition Date" dataDxfId="1803"/>
    <tableColumn id="4" name="Funding Source " dataDxfId="1802"/>
    <tableColumn id="5" name="Unit Price" dataDxfId="1801"/>
    <tableColumn id="6" name="Location" dataDxfId="1800"/>
    <tableColumn id="7" name="Condition" dataDxfId="1799"/>
    <tableColumn id="8" name="Disposition or Sale Price" dataDxfId="1798"/>
  </tableColumns>
  <tableStyleInfo name="TableStyleLight1" showFirstColumn="0" showLastColumn="0" showRowStripes="1" showColumnStripes="0"/>
</table>
</file>

<file path=xl/tables/table10.xml><?xml version="1.0" encoding="utf-8"?>
<table xmlns="http://schemas.openxmlformats.org/spreadsheetml/2006/main" id="10" name="Table356210" displayName="Table356210" ref="A69:J77" totalsRowShown="0" headerRowDxfId="1653" dataDxfId="1651" tableBorderDxfId="1650" headerRowBorderDxfId="1652" totalsRowBorderDxfId="1649">
  <autoFilter ref="A69:J77"/>
  <tableColumns count="10">
    <tableColumn id="1" name="Item" dataDxfId="1648"/>
    <tableColumn id="3" name="Description" dataDxfId="1647"/>
    <tableColumn id="2" name="Amount" dataDxfId="1646"/>
    <tableColumn id="5" name="231 Program" dataDxfId="1645"/>
    <tableColumn id="6" name="231 Admin" dataDxfId="1644"/>
    <tableColumn id="7" name="225 Program" dataDxfId="1643"/>
    <tableColumn id="8" name="225 Admin" dataDxfId="1642"/>
    <tableColumn id="9" name="State Program" dataDxfId="1641"/>
    <tableColumn id="10" name="State Admin" dataDxfId="1640"/>
    <tableColumn id="11" name="Total Amount Spent" dataDxfId="1639">
      <calculatedColumnFormula>SUM(Table356210[[#This Row],[231 Program]:[State Admin]])</calculatedColumnFormula>
    </tableColumn>
  </tableColumns>
  <tableStyleInfo name="TableStyleLight1" showFirstColumn="0" showLastColumn="0" showRowStripes="1" showColumnStripes="0"/>
</table>
</file>

<file path=xl/tables/table100.xml><?xml version="1.0" encoding="utf-8"?>
<table xmlns="http://schemas.openxmlformats.org/spreadsheetml/2006/main" id="100" name="Table356210208392101" displayName="Table356210208392101" ref="A69:J77" totalsRowShown="0" headerRowDxfId="163" dataDxfId="161" tableBorderDxfId="160" headerRowBorderDxfId="162" totalsRowBorderDxfId="159">
  <autoFilter ref="A69:J77"/>
  <tableColumns count="10">
    <tableColumn id="1" name="Item" dataDxfId="158"/>
    <tableColumn id="3" name="Description" dataDxfId="157"/>
    <tableColumn id="2" name="Amount" dataDxfId="156"/>
    <tableColumn id="5" name="231 Program" dataDxfId="155"/>
    <tableColumn id="6" name="231 Admin" dataDxfId="154"/>
    <tableColumn id="7" name="225 Program" dataDxfId="153"/>
    <tableColumn id="8" name="225 Admin" dataDxfId="152"/>
    <tableColumn id="9" name="State Program" dataDxfId="151"/>
    <tableColumn id="10" name="State Admin" dataDxfId="150"/>
    <tableColumn id="11" name="Total Amount Spent" dataDxfId="149">
      <calculatedColumnFormula>SUM(Table356210208392101[[#This Row],[231 Program]:[State Admin]])</calculatedColumnFormula>
    </tableColumn>
  </tableColumns>
  <tableStyleInfo name="TableStyleLight1" showFirstColumn="0" showLastColumn="0" showRowStripes="1" showColumnStripes="0"/>
</table>
</file>

<file path=xl/tables/table101.xml><?xml version="1.0" encoding="utf-8"?>
<table xmlns="http://schemas.openxmlformats.org/spreadsheetml/2006/main" id="101" name="Table312758493102" displayName="Table312758493102" ref="A3:L20" totalsRowShown="0" headerRowDxfId="139" dataDxfId="137" tableBorderDxfId="136" headerRowBorderDxfId="138" totalsRowBorderDxfId="135">
  <autoFilter ref="A3:L20"/>
  <tableColumns count="12">
    <tableColumn id="1" name="Staff Member" dataDxfId="134"/>
    <tableColumn id="2" name="Title/Position" dataDxfId="133"/>
    <tableColumn id="4" name="Monthly Salary" dataDxfId="132"/>
    <tableColumn id="12" name="Monthly Benefits" dataDxfId="131"/>
    <tableColumn id="3" name="Total Paid" dataDxfId="130">
      <calculatedColumnFormula>Table312758493102[[#This Row],[Monthly Salary]]+Table312758493102[[#This Row],[Monthly Benefits]]</calculatedColumnFormula>
    </tableColumn>
    <tableColumn id="5" name="231 Program " dataDxfId="129"/>
    <tableColumn id="6" name="231 Admin " dataDxfId="128"/>
    <tableColumn id="7" name="225 Program " dataDxfId="127"/>
    <tableColumn id="8" name="225 Admin" dataDxfId="126"/>
    <tableColumn id="9" name="State Program" dataDxfId="125"/>
    <tableColumn id="10" name="State Admin" dataDxfId="124"/>
    <tableColumn id="11" name="Total Amount Spent" dataDxfId="123">
      <calculatedColumnFormula>F4+H4+J4</calculatedColumnFormula>
    </tableColumn>
  </tableColumns>
  <tableStyleInfo name="TableStyleLight1" showFirstColumn="0" showLastColumn="0" showRowStripes="1" showColumnStripes="0"/>
</table>
</file>

<file path=xl/tables/table102.xml><?xml version="1.0" encoding="utf-8"?>
<table xmlns="http://schemas.openxmlformats.org/spreadsheetml/2006/main" id="102" name="Table3513768594103" displayName="Table3513768594103" ref="A24:M38" totalsRowShown="0" headerRowDxfId="122" dataDxfId="120" tableBorderDxfId="119" headerRowBorderDxfId="121" totalsRowBorderDxfId="118">
  <autoFilter ref="A24:M38"/>
  <tableColumns count="13">
    <tableColumn id="1" name="Staff Member" dataDxfId="117"/>
    <tableColumn id="4" name="Title/Position" dataDxfId="116"/>
    <tableColumn id="3" name="Hours Worked" dataDxfId="115"/>
    <tableColumn id="12" name="Hourly Rate" dataDxfId="114"/>
    <tableColumn id="13" name="Benefits" dataDxfId="113"/>
    <tableColumn id="2" name="Total Paid" dataDxfId="112"/>
    <tableColumn id="5" name="231 Program" dataDxfId="111"/>
    <tableColumn id="6" name="231 Admin" dataDxfId="110"/>
    <tableColumn id="7" name="225 Program" dataDxfId="109"/>
    <tableColumn id="8" name="225 Admin" dataDxfId="108"/>
    <tableColumn id="9" name="State Program " dataDxfId="107"/>
    <tableColumn id="10" name="State Admin" dataDxfId="106"/>
    <tableColumn id="11" name="Total Amount Spent" dataDxfId="105">
      <calculatedColumnFormula>SUM(Table3513768594103[[#This Row],[231 Program]:[State Admin]])</calculatedColumnFormula>
    </tableColumn>
  </tableColumns>
  <tableStyleInfo name="TableStyleLight1" showFirstColumn="0" showLastColumn="0" showRowStripes="1" showColumnStripes="0"/>
</table>
</file>

<file path=xl/tables/table103.xml><?xml version="1.0" encoding="utf-8"?>
<table xmlns="http://schemas.openxmlformats.org/spreadsheetml/2006/main" id="103" name="Table35614778695104" displayName="Table35614778695104" ref="A43:J52" totalsRowShown="0" headerRowDxfId="104" dataDxfId="102" tableBorderDxfId="101" headerRowBorderDxfId="103" totalsRowBorderDxfId="100">
  <autoFilter ref="A43:J52"/>
  <tableColumns count="10">
    <tableColumn id="1" name="Item" dataDxfId="99"/>
    <tableColumn id="2" name="Description" dataDxfId="98"/>
    <tableColumn id="4" name="Total" dataDxfId="97"/>
    <tableColumn id="5" name="231 Program" dataDxfId="96"/>
    <tableColumn id="6" name="231 Admin" dataDxfId="95"/>
    <tableColumn id="7" name="225 Program" dataDxfId="94"/>
    <tableColumn id="8" name="225 Admin" dataDxfId="93"/>
    <tableColumn id="9" name="State Program: 1938" dataDxfId="92"/>
    <tableColumn id="10" name="State Admin: 1938001" dataDxfId="91"/>
    <tableColumn id="11" name="Total Amount Allocated" dataDxfId="90">
      <calculatedColumnFormula>SUM(Table35614778695104[[#This Row],[231 Program]:[State Admin: 1938001]])</calculatedColumnFormula>
    </tableColumn>
  </tableColumns>
  <tableStyleInfo name="TableStyleLight1" showFirstColumn="0" showLastColumn="0" showRowStripes="1" showColumnStripes="0"/>
</table>
</file>

<file path=xl/tables/table104.xml><?xml version="1.0" encoding="utf-8"?>
<table xmlns="http://schemas.openxmlformats.org/spreadsheetml/2006/main" id="104" name="Table356215788796105" displayName="Table356215788796105" ref="A56:J65" totalsRowShown="0" headerRowDxfId="89" dataDxfId="87" tableBorderDxfId="86" headerRowBorderDxfId="88" totalsRowBorderDxfId="85">
  <autoFilter ref="A56:J65"/>
  <tableColumns count="10">
    <tableColumn id="1" name="Item" dataDxfId="84"/>
    <tableColumn id="3" name="Description" dataDxfId="83"/>
    <tableColumn id="2" name="Amount" dataDxfId="82"/>
    <tableColumn id="5" name="231 Program" dataDxfId="81"/>
    <tableColumn id="6" name="231 Admin" dataDxfId="80"/>
    <tableColumn id="7" name="225 Program" dataDxfId="79"/>
    <tableColumn id="8" name="225 Admin" dataDxfId="78"/>
    <tableColumn id="9" name="State Program" dataDxfId="77"/>
    <tableColumn id="10" name="State Admin" dataDxfId="76"/>
    <tableColumn id="11" name="Total Amount Spent" dataDxfId="75">
      <calculatedColumnFormula>SUM(Table356215788796105[[#This Row],[231 Program]:[State Admin]])</calculatedColumnFormula>
    </tableColumn>
  </tableColumns>
  <tableStyleInfo name="TableStyleLight1" showFirstColumn="0" showLastColumn="0" showRowStripes="1" showColumnStripes="0"/>
</table>
</file>

<file path=xl/tables/table105.xml><?xml version="1.0" encoding="utf-8"?>
<table xmlns="http://schemas.openxmlformats.org/spreadsheetml/2006/main" id="105" name="Table3562316798897106" displayName="Table3562316798897106" ref="A82:J91" totalsRowShown="0" headerRowDxfId="74" dataDxfId="72" tableBorderDxfId="71" headerRowBorderDxfId="73" totalsRowBorderDxfId="70">
  <autoFilter ref="A82:J91"/>
  <tableColumns count="10">
    <tableColumn id="1" name="Item" dataDxfId="69"/>
    <tableColumn id="3" name="Description" dataDxfId="68"/>
    <tableColumn id="2" name="Amount" dataDxfId="67"/>
    <tableColumn id="5" name="231 Program" dataDxfId="66"/>
    <tableColumn id="6" name="231 Admin" dataDxfId="65"/>
    <tableColumn id="7" name="225 Program" dataDxfId="64"/>
    <tableColumn id="8" name="225 Admin" dataDxfId="63"/>
    <tableColumn id="9" name="State Program: 1938" dataDxfId="62"/>
    <tableColumn id="10" name="State Admin: 1938001" dataDxfId="61"/>
    <tableColumn id="11" name="Total Amount Spent" dataDxfId="60">
      <calculatedColumnFormula>SUM(Table3562316798897106[[#This Row],[231 Program]:[State Admin: 1938001]])</calculatedColumnFormula>
    </tableColumn>
  </tableColumns>
  <tableStyleInfo name="TableStyleLight1" showFirstColumn="0" showLastColumn="0" showRowStripes="1" showColumnStripes="0"/>
</table>
</file>

<file path=xl/tables/table106.xml><?xml version="1.0" encoding="utf-8"?>
<table xmlns="http://schemas.openxmlformats.org/spreadsheetml/2006/main" id="106" name="Table35623717808998107" displayName="Table35623717808998107" ref="A95:J104" totalsRowShown="0" headerRowDxfId="59" dataDxfId="57" tableBorderDxfId="56" headerRowBorderDxfId="58" totalsRowBorderDxfId="55">
  <autoFilter ref="A95:J104"/>
  <tableColumns count="10">
    <tableColumn id="1" name="Item" dataDxfId="54"/>
    <tableColumn id="3" name="Description" dataDxfId="53"/>
    <tableColumn id="2" name="Total Amount" dataDxfId="52"/>
    <tableColumn id="5" name="231 Program" dataDxfId="51"/>
    <tableColumn id="6" name="231 Admin" dataDxfId="50"/>
    <tableColumn id="7" name="225 Program" dataDxfId="49"/>
    <tableColumn id="8" name="225 Admin" dataDxfId="48"/>
    <tableColumn id="9" name="State Program: 1938" dataDxfId="47"/>
    <tableColumn id="10" name="State Admin: 1938001" dataDxfId="46"/>
    <tableColumn id="11" name="Total Amount Spent" dataDxfId="45">
      <calculatedColumnFormula>SUM(Table35623717808998107[[#This Row],[231 Program]:[State Admin: 1938001]])</calculatedColumnFormula>
    </tableColumn>
  </tableColumns>
  <tableStyleInfo name="TableStyleLight1" showFirstColumn="0" showLastColumn="0" showRowStripes="1" showColumnStripes="0"/>
</table>
</file>

<file path=xl/tables/table107.xml><?xml version="1.0" encoding="utf-8"?>
<table xmlns="http://schemas.openxmlformats.org/spreadsheetml/2006/main" id="107" name="Table356237818819099108" displayName="Table356237818819099108" ref="A108:J117" totalsRowShown="0" headerRowDxfId="44" dataDxfId="42" tableBorderDxfId="41" headerRowBorderDxfId="43" totalsRowBorderDxfId="40">
  <autoFilter ref="A108:J117"/>
  <tableColumns count="10">
    <tableColumn id="1" name="Item" dataDxfId="39"/>
    <tableColumn id="3" name="Description _x000A_(mileage, airfare, etc.)" dataDxfId="38"/>
    <tableColumn id="2" name="Amount" dataDxfId="37"/>
    <tableColumn id="5" name="231 Program" dataDxfId="36"/>
    <tableColumn id="6" name="231 Admin" dataDxfId="35"/>
    <tableColumn id="7" name="225 Program" dataDxfId="34"/>
    <tableColumn id="8" name="225 Admin" dataDxfId="33"/>
    <tableColumn id="9" name="State Program: 1938" dataDxfId="32"/>
    <tableColumn id="10" name="State Admin: 1938001" dataDxfId="31"/>
    <tableColumn id="11" name="Total Amount Spent" dataDxfId="30">
      <calculatedColumnFormula>SUM(Table356237818819099108[[#This Row],[231 Program]:[State Admin: 1938001]])</calculatedColumnFormula>
    </tableColumn>
  </tableColumns>
  <tableStyleInfo name="TableStyleLight1" showFirstColumn="0" showLastColumn="0" showRowStripes="1" showColumnStripes="0"/>
</table>
</file>

<file path=xl/tables/table108.xml><?xml version="1.0" encoding="utf-8"?>
<table xmlns="http://schemas.openxmlformats.org/spreadsheetml/2006/main" id="108" name="Table35623789198291100109" displayName="Table35623789198291100109" ref="A121:J130" totalsRowShown="0" headerRowDxfId="29" dataDxfId="27" tableBorderDxfId="26" headerRowBorderDxfId="28" totalsRowBorderDxfId="25">
  <autoFilter ref="A121:J130"/>
  <tableColumns count="10">
    <tableColumn id="1" name="Contract" dataDxfId="24"/>
    <tableColumn id="3" name="Description" dataDxfId="23"/>
    <tableColumn id="2" name="Amount" dataDxfId="22"/>
    <tableColumn id="5" name="231 Program" dataDxfId="21"/>
    <tableColumn id="6" name="231 Admin" dataDxfId="20"/>
    <tableColumn id="7" name="225 Program" dataDxfId="19"/>
    <tableColumn id="8" name="225 Admin" dataDxfId="18"/>
    <tableColumn id="9" name="State Program: 1938" dataDxfId="17"/>
    <tableColumn id="10" name="State Admin: 1938001" dataDxfId="16"/>
    <tableColumn id="11" name="Total Amount Spent" dataDxfId="15">
      <calculatedColumnFormula>SUM(Table35623789198291100109[[#This Row],[231 Program]:[State Admin: 1938001]])</calculatedColumnFormula>
    </tableColumn>
  </tableColumns>
  <tableStyleInfo name="TableStyleLight1" showFirstColumn="0" showLastColumn="0" showRowStripes="1" showColumnStripes="0"/>
</table>
</file>

<file path=xl/tables/table109.xml><?xml version="1.0" encoding="utf-8"?>
<table xmlns="http://schemas.openxmlformats.org/spreadsheetml/2006/main" id="109" name="Table356210208392101110" displayName="Table356210208392101110" ref="A69:J77" totalsRowShown="0" headerRowDxfId="14" dataDxfId="12" tableBorderDxfId="11" headerRowBorderDxfId="13" totalsRowBorderDxfId="10">
  <autoFilter ref="A69:J77"/>
  <tableColumns count="10">
    <tableColumn id="1" name="Item" dataDxfId="9"/>
    <tableColumn id="3" name="Description" dataDxfId="8"/>
    <tableColumn id="2" name="Amount" dataDxfId="7"/>
    <tableColumn id="5" name="231 Program" dataDxfId="6"/>
    <tableColumn id="6" name="231 Admin" dataDxfId="5"/>
    <tableColumn id="7" name="225 Program" dataDxfId="4"/>
    <tableColumn id="8" name="225 Admin" dataDxfId="3"/>
    <tableColumn id="9" name="State Program" dataDxfId="2"/>
    <tableColumn id="10" name="State Admin" dataDxfId="1"/>
    <tableColumn id="11" name="Total Amount Spent" dataDxfId="0">
      <calculatedColumnFormula>SUM(Table356210208392101110[[#This Row],[231 Program]:[State Admin]])</calculatedColumnFormula>
    </tableColumn>
  </tableColumns>
  <tableStyleInfo name="TableStyleLight1" showFirstColumn="0" showLastColumn="0" showRowStripes="1" showColumnStripes="0"/>
</table>
</file>

<file path=xl/tables/table11.xml><?xml version="1.0" encoding="utf-8"?>
<table xmlns="http://schemas.openxmlformats.org/spreadsheetml/2006/main" id="56" name="Table31257" displayName="Table31257" ref="A3:L20" totalsRowShown="0" headerRowDxfId="1629" dataDxfId="1627" tableBorderDxfId="1626" headerRowBorderDxfId="1628" totalsRowBorderDxfId="1625">
  <autoFilter ref="A3:L20"/>
  <tableColumns count="12">
    <tableColumn id="1" name="Staff Member" dataDxfId="1624"/>
    <tableColumn id="2" name="Title/Position" dataDxfId="1623"/>
    <tableColumn id="4" name="Monthly Salary" dataDxfId="1622"/>
    <tableColumn id="12" name="Monthly Benefits" dataDxfId="1621"/>
    <tableColumn id="3" name="Total Paid" dataDxfId="1620">
      <calculatedColumnFormula>Table31257[[#This Row],[Monthly Salary]]+Table31257[[#This Row],[Monthly Benefits]]</calculatedColumnFormula>
    </tableColumn>
    <tableColumn id="5" name="231 Program " dataDxfId="1619"/>
    <tableColumn id="6" name="231 Admin " dataDxfId="1618"/>
    <tableColumn id="7" name="225 Program " dataDxfId="1617"/>
    <tableColumn id="8" name="225 Admin" dataDxfId="1616"/>
    <tableColumn id="9" name="State Program" dataDxfId="1615"/>
    <tableColumn id="10" name="State Admin" dataDxfId="1614"/>
    <tableColumn id="11" name="Total Amount Spent" dataDxfId="1613">
      <calculatedColumnFormula>F4+H4+J4</calculatedColumnFormula>
    </tableColumn>
  </tableColumns>
  <tableStyleInfo name="TableStyleLight1" showFirstColumn="0" showLastColumn="0" showRowStripes="1" showColumnStripes="0"/>
</table>
</file>

<file path=xl/tables/table12.xml><?xml version="1.0" encoding="utf-8"?>
<table xmlns="http://schemas.openxmlformats.org/spreadsheetml/2006/main" id="57" name="Table351358" displayName="Table351358" ref="A24:M38" totalsRowShown="0" headerRowDxfId="1612" dataDxfId="1610" tableBorderDxfId="1609" headerRowBorderDxfId="1611" totalsRowBorderDxfId="1608">
  <autoFilter ref="A24:M38"/>
  <tableColumns count="13">
    <tableColumn id="1" name="Staff Member" dataDxfId="1607"/>
    <tableColumn id="4" name="Title/Position" dataDxfId="1606"/>
    <tableColumn id="3" name="Hours Worked" dataDxfId="1605"/>
    <tableColumn id="12" name="Hourly Rate" dataDxfId="1604"/>
    <tableColumn id="13" name="Benefits" dataDxfId="1603"/>
    <tableColumn id="2" name="Total Paid" dataDxfId="1602"/>
    <tableColumn id="5" name="231 Program" dataDxfId="1601"/>
    <tableColumn id="6" name="231 Admin" dataDxfId="1600"/>
    <tableColumn id="7" name="225 Program" dataDxfId="1599"/>
    <tableColumn id="8" name="225 Admin" dataDxfId="1598"/>
    <tableColumn id="9" name="State Program " dataDxfId="1597"/>
    <tableColumn id="10" name="State Admin" dataDxfId="1596"/>
    <tableColumn id="11" name="Total Amount Spent" dataDxfId="1595">
      <calculatedColumnFormula>SUM(Table351358[[#This Row],[231 Program]:[State Admin]])</calculatedColumnFormula>
    </tableColumn>
  </tableColumns>
  <tableStyleInfo name="TableStyleLight1" showFirstColumn="0" showLastColumn="0" showRowStripes="1" showColumnStripes="0"/>
</table>
</file>

<file path=xl/tables/table13.xml><?xml version="1.0" encoding="utf-8"?>
<table xmlns="http://schemas.openxmlformats.org/spreadsheetml/2006/main" id="58" name="Table3561459" displayName="Table3561459" ref="A43:J52" totalsRowShown="0" headerRowDxfId="1594" dataDxfId="1592" tableBorderDxfId="1591" headerRowBorderDxfId="1593" totalsRowBorderDxfId="1590">
  <autoFilter ref="A43:J52"/>
  <tableColumns count="10">
    <tableColumn id="1" name="Item" dataDxfId="1589"/>
    <tableColumn id="2" name="Description" dataDxfId="1588"/>
    <tableColumn id="4" name="Total" dataDxfId="1587"/>
    <tableColumn id="5" name="231 Program" dataDxfId="1586"/>
    <tableColumn id="6" name="231 Admin" dataDxfId="1585"/>
    <tableColumn id="7" name="225 Program" dataDxfId="1584"/>
    <tableColumn id="8" name="225 Admin" dataDxfId="1583"/>
    <tableColumn id="9" name="State Program: 1938" dataDxfId="1582"/>
    <tableColumn id="10" name="State Admin: 1938001" dataDxfId="1581"/>
    <tableColumn id="11" name="Total Amount Allocated" dataDxfId="1580">
      <calculatedColumnFormula>SUM(Table3561459[[#This Row],[231 Program]:[State Admin: 1938001]])</calculatedColumnFormula>
    </tableColumn>
  </tableColumns>
  <tableStyleInfo name="TableStyleLight1" showFirstColumn="0" showLastColumn="0" showRowStripes="1" showColumnStripes="0"/>
</table>
</file>

<file path=xl/tables/table14.xml><?xml version="1.0" encoding="utf-8"?>
<table xmlns="http://schemas.openxmlformats.org/spreadsheetml/2006/main" id="59" name="Table35621560" displayName="Table35621560" ref="A56:J65" totalsRowShown="0" headerRowDxfId="1579" dataDxfId="1577" tableBorderDxfId="1576" headerRowBorderDxfId="1578" totalsRowBorderDxfId="1575">
  <autoFilter ref="A56:J65"/>
  <tableColumns count="10">
    <tableColumn id="1" name="Item" dataDxfId="1574"/>
    <tableColumn id="3" name="Description" dataDxfId="1573"/>
    <tableColumn id="2" name="Amount" dataDxfId="1572"/>
    <tableColumn id="5" name="231 Program" dataDxfId="1571"/>
    <tableColumn id="6" name="231 Admin" dataDxfId="1570"/>
    <tableColumn id="7" name="225 Program" dataDxfId="1569"/>
    <tableColumn id="8" name="225 Admin" dataDxfId="1568"/>
    <tableColumn id="9" name="State Program" dataDxfId="1567"/>
    <tableColumn id="10" name="State Admin" dataDxfId="1566"/>
    <tableColumn id="11" name="Total Amount Spent" dataDxfId="1565">
      <calculatedColumnFormula>SUM(Table35621560[[#This Row],[231 Program]:[State Admin]])</calculatedColumnFormula>
    </tableColumn>
  </tableColumns>
  <tableStyleInfo name="TableStyleLight1" showFirstColumn="0" showLastColumn="0" showRowStripes="1" showColumnStripes="0"/>
</table>
</file>

<file path=xl/tables/table15.xml><?xml version="1.0" encoding="utf-8"?>
<table xmlns="http://schemas.openxmlformats.org/spreadsheetml/2006/main" id="60" name="Table356231661" displayName="Table356231661" ref="A82:J91" totalsRowShown="0" headerRowDxfId="1564" dataDxfId="1562" tableBorderDxfId="1561" headerRowBorderDxfId="1563" totalsRowBorderDxfId="1560">
  <autoFilter ref="A82:J91"/>
  <tableColumns count="10">
    <tableColumn id="1" name="Item" dataDxfId="1559"/>
    <tableColumn id="3" name="Description" dataDxfId="1558"/>
    <tableColumn id="2" name="Amount" dataDxfId="1557"/>
    <tableColumn id="5" name="231 Program" dataDxfId="1556"/>
    <tableColumn id="6" name="231 Admin" dataDxfId="1555"/>
    <tableColumn id="7" name="225 Program" dataDxfId="1554"/>
    <tableColumn id="8" name="225 Admin" dataDxfId="1553"/>
    <tableColumn id="9" name="State Program: 1938" dataDxfId="1552"/>
    <tableColumn id="10" name="State Admin: 1938001" dataDxfId="1551"/>
    <tableColumn id="11" name="Total Amount Spent" dataDxfId="1550">
      <calculatedColumnFormula>SUM(Table356231661[[#This Row],[231 Program]:[State Admin: 1938001]])</calculatedColumnFormula>
    </tableColumn>
  </tableColumns>
  <tableStyleInfo name="TableStyleLight1" showFirstColumn="0" showLastColumn="0" showRowStripes="1" showColumnStripes="0"/>
</table>
</file>

<file path=xl/tables/table16.xml><?xml version="1.0" encoding="utf-8"?>
<table xmlns="http://schemas.openxmlformats.org/spreadsheetml/2006/main" id="61" name="Table3562371762" displayName="Table3562371762" ref="A95:J104" totalsRowShown="0" headerRowDxfId="1549" dataDxfId="1547" tableBorderDxfId="1546" headerRowBorderDxfId="1548" totalsRowBorderDxfId="1545">
  <autoFilter ref="A95:J104"/>
  <tableColumns count="10">
    <tableColumn id="1" name="Item" dataDxfId="1544"/>
    <tableColumn id="3" name="Description" dataDxfId="1543"/>
    <tableColumn id="2" name="Total Amount" dataDxfId="1542"/>
    <tableColumn id="5" name="231 Program" dataDxfId="1541"/>
    <tableColumn id="6" name="231 Admin" dataDxfId="1540"/>
    <tableColumn id="7" name="225 Program" dataDxfId="1539"/>
    <tableColumn id="8" name="225 Admin" dataDxfId="1538"/>
    <tableColumn id="9" name="State Program: 1938" dataDxfId="1537"/>
    <tableColumn id="10" name="State Admin: 1938001" dataDxfId="1536"/>
    <tableColumn id="11" name="Total Amount Spent" dataDxfId="1535">
      <calculatedColumnFormula>SUM(Table3562371762[[#This Row],[231 Program]:[State Admin: 1938001]])</calculatedColumnFormula>
    </tableColumn>
  </tableColumns>
  <tableStyleInfo name="TableStyleLight1" showFirstColumn="0" showLastColumn="0" showRowStripes="1" showColumnStripes="0"/>
</table>
</file>

<file path=xl/tables/table17.xml><?xml version="1.0" encoding="utf-8"?>
<table xmlns="http://schemas.openxmlformats.org/spreadsheetml/2006/main" id="62" name="Table35623781863" displayName="Table35623781863" ref="A108:J117" totalsRowShown="0" headerRowDxfId="1534" dataDxfId="1532" tableBorderDxfId="1531" headerRowBorderDxfId="1533" totalsRowBorderDxfId="1530">
  <autoFilter ref="A108:J117"/>
  <tableColumns count="10">
    <tableColumn id="1" name="Item" dataDxfId="1529"/>
    <tableColumn id="3" name="Description _x000A_(mileage, airfare, etc.)" dataDxfId="1528"/>
    <tableColumn id="2" name="Amount" dataDxfId="1527"/>
    <tableColumn id="5" name="231 Program" dataDxfId="1526"/>
    <tableColumn id="6" name="231 Admin" dataDxfId="1525"/>
    <tableColumn id="7" name="225 Program" dataDxfId="1524"/>
    <tableColumn id="8" name="225 Admin" dataDxfId="1523"/>
    <tableColumn id="9" name="State Program: 1938" dataDxfId="1522"/>
    <tableColumn id="10" name="State Admin: 1938001" dataDxfId="1521"/>
    <tableColumn id="11" name="Total Amount Spent" dataDxfId="1520">
      <calculatedColumnFormula>SUM(Table35623781863[[#This Row],[231 Program]:[State Admin: 1938001]])</calculatedColumnFormula>
    </tableColumn>
  </tableColumns>
  <tableStyleInfo name="TableStyleLight1" showFirstColumn="0" showLastColumn="0" showRowStripes="1" showColumnStripes="0"/>
</table>
</file>

<file path=xl/tables/table18.xml><?xml version="1.0" encoding="utf-8"?>
<table xmlns="http://schemas.openxmlformats.org/spreadsheetml/2006/main" id="63" name="Table356237891964" displayName="Table356237891964" ref="A121:J130" totalsRowShown="0" headerRowDxfId="1519" dataDxfId="1517" tableBorderDxfId="1516" headerRowBorderDxfId="1518" totalsRowBorderDxfId="1515">
  <autoFilter ref="A121:J130"/>
  <tableColumns count="10">
    <tableColumn id="1" name="Contract" dataDxfId="1514"/>
    <tableColumn id="3" name="Description" dataDxfId="1513"/>
    <tableColumn id="2" name="Amount" dataDxfId="1512"/>
    <tableColumn id="5" name="231 Program" dataDxfId="1511"/>
    <tableColumn id="6" name="231 Admin" dataDxfId="1510"/>
    <tableColumn id="7" name="225 Program" dataDxfId="1509"/>
    <tableColumn id="8" name="225 Admin" dataDxfId="1508"/>
    <tableColumn id="9" name="State Program: 1938" dataDxfId="1507"/>
    <tableColumn id="10" name="State Admin: 1938001" dataDxfId="1506"/>
    <tableColumn id="11" name="Total Amount Spent" dataDxfId="1505">
      <calculatedColumnFormula>SUM(Table356237891964[[#This Row],[231 Program]:[State Admin: 1938001]])</calculatedColumnFormula>
    </tableColumn>
  </tableColumns>
  <tableStyleInfo name="TableStyleLight1" showFirstColumn="0" showLastColumn="0" showRowStripes="1" showColumnStripes="0"/>
</table>
</file>

<file path=xl/tables/table19.xml><?xml version="1.0" encoding="utf-8"?>
<table xmlns="http://schemas.openxmlformats.org/spreadsheetml/2006/main" id="64" name="Table3562102065" displayName="Table3562102065" ref="A69:J77" totalsRowShown="0" headerRowDxfId="1504" dataDxfId="1502" tableBorderDxfId="1501" headerRowBorderDxfId="1503" totalsRowBorderDxfId="1500">
  <autoFilter ref="A69:J77"/>
  <tableColumns count="10">
    <tableColumn id="1" name="Item" dataDxfId="1499"/>
    <tableColumn id="3" name="Description" dataDxfId="1498"/>
    <tableColumn id="2" name="Amount" dataDxfId="1497"/>
    <tableColumn id="5" name="231 Program" dataDxfId="1496"/>
    <tableColumn id="6" name="231 Admin" dataDxfId="1495"/>
    <tableColumn id="7" name="225 Program" dataDxfId="1494"/>
    <tableColumn id="8" name="225 Admin" dataDxfId="1493"/>
    <tableColumn id="9" name="State Program" dataDxfId="1492"/>
    <tableColumn id="10" name="State Admin" dataDxfId="1491"/>
    <tableColumn id="11" name="Total Amount Spent" dataDxfId="1490">
      <calculatedColumnFormula>SUM(Table3562102065[[#This Row],[231 Program]:[State Admin]])</calculatedColumnFormula>
    </tableColumn>
  </tableColumns>
  <tableStyleInfo name="TableStyleLight1" showFirstColumn="0" showLastColumn="0" showRowStripes="1" showColumnStripes="0"/>
</table>
</file>

<file path=xl/tables/table2.xml><?xml version="1.0" encoding="utf-8"?>
<table xmlns="http://schemas.openxmlformats.org/spreadsheetml/2006/main" id="2" name="Table3" displayName="Table3" ref="A3:L20" totalsRowShown="0" headerRowDxfId="1778" dataDxfId="1776" tableBorderDxfId="1775" headerRowBorderDxfId="1777" totalsRowBorderDxfId="1774">
  <autoFilter ref="A3:L20"/>
  <tableColumns count="12">
    <tableColumn id="1" name="Staff Member" dataDxfId="1773"/>
    <tableColumn id="2" name="Title/Position" dataDxfId="1772"/>
    <tableColumn id="4" name="Monthly Salary" dataDxfId="1771"/>
    <tableColumn id="12" name="Monthly Benefits" dataDxfId="1770"/>
    <tableColumn id="3" name="Total Paid" dataDxfId="1769"/>
    <tableColumn id="5" name="231 Program " dataDxfId="1768"/>
    <tableColumn id="6" name="231 Admin " dataDxfId="1767"/>
    <tableColumn id="7" name="225 Program " dataDxfId="1766"/>
    <tableColumn id="8" name="225 Admin" dataDxfId="1765"/>
    <tableColumn id="9" name="State Program" dataDxfId="1764"/>
    <tableColumn id="10" name="State Admin" dataDxfId="1763"/>
    <tableColumn id="11" name="Total Amount Spent" dataDxfId="1762">
      <calculatedColumnFormula>F4+H4+J4</calculatedColumnFormula>
    </tableColumn>
  </tableColumns>
  <tableStyleInfo name="TableStyleLight1" showFirstColumn="0" showLastColumn="0" showRowStripes="1" showColumnStripes="0"/>
</table>
</file>

<file path=xl/tables/table20.xml><?xml version="1.0" encoding="utf-8"?>
<table xmlns="http://schemas.openxmlformats.org/spreadsheetml/2006/main" id="20" name="Table31221" displayName="Table31221" ref="A3:L20" totalsRowShown="0" headerRowDxfId="1480" dataDxfId="1478" tableBorderDxfId="1477" headerRowBorderDxfId="1479" totalsRowBorderDxfId="1476">
  <autoFilter ref="A3:L20"/>
  <tableColumns count="12">
    <tableColumn id="1" name="Staff Member" dataDxfId="1475"/>
    <tableColumn id="2" name="Title/Position" dataDxfId="1474"/>
    <tableColumn id="4" name="Monthly Salary" dataDxfId="1473"/>
    <tableColumn id="12" name="Monthly Benefits" dataDxfId="1472"/>
    <tableColumn id="3" name="Total Paid" dataDxfId="1471">
      <calculatedColumnFormula>Table31221[[#This Row],[Monthly Salary]]+Table31221[[#This Row],[Monthly Benefits]]</calculatedColumnFormula>
    </tableColumn>
    <tableColumn id="5" name="231 Program " dataDxfId="1470"/>
    <tableColumn id="6" name="231 Admin " dataDxfId="1469"/>
    <tableColumn id="7" name="225 Program " dataDxfId="1468"/>
    <tableColumn id="8" name="225 Admin" dataDxfId="1467"/>
    <tableColumn id="9" name="State Program" dataDxfId="1466"/>
    <tableColumn id="10" name="State Admin" dataDxfId="1465"/>
    <tableColumn id="11" name="Total Amount Spent" dataDxfId="1464">
      <calculatedColumnFormula>F4+H4+J4</calculatedColumnFormula>
    </tableColumn>
  </tableColumns>
  <tableStyleInfo name="TableStyleLight1" showFirstColumn="0" showLastColumn="0" showRowStripes="1" showColumnStripes="0"/>
</table>
</file>

<file path=xl/tables/table21.xml><?xml version="1.0" encoding="utf-8"?>
<table xmlns="http://schemas.openxmlformats.org/spreadsheetml/2006/main" id="21" name="Table351322" displayName="Table351322" ref="A24:M38" totalsRowShown="0" headerRowDxfId="1463" dataDxfId="1461" tableBorderDxfId="1460" headerRowBorderDxfId="1462" totalsRowBorderDxfId="1459">
  <autoFilter ref="A24:M38"/>
  <tableColumns count="13">
    <tableColumn id="1" name="Staff Member" dataDxfId="1458"/>
    <tableColumn id="4" name="Title/Position" dataDxfId="1457"/>
    <tableColumn id="3" name="Hours Worked" dataDxfId="1456"/>
    <tableColumn id="12" name="Hourly Rate" dataDxfId="1455"/>
    <tableColumn id="13" name="Benefits" dataDxfId="1454"/>
    <tableColumn id="2" name="Total Paid" dataDxfId="1453"/>
    <tableColumn id="5" name="231 Program" dataDxfId="1452"/>
    <tableColumn id="6" name="231 Admin" dataDxfId="1451"/>
    <tableColumn id="7" name="225 Program" dataDxfId="1450"/>
    <tableColumn id="8" name="225 Admin" dataDxfId="1449"/>
    <tableColumn id="9" name="State Program " dataDxfId="1448"/>
    <tableColumn id="10" name="State Admin" dataDxfId="1447"/>
    <tableColumn id="11" name="Total Amount Spent" dataDxfId="1446">
      <calculatedColumnFormula>SUM(Table351322[[#This Row],[231 Program]:[State Admin]])</calculatedColumnFormula>
    </tableColumn>
  </tableColumns>
  <tableStyleInfo name="TableStyleLight1" showFirstColumn="0" showLastColumn="0" showRowStripes="1" showColumnStripes="0"/>
</table>
</file>

<file path=xl/tables/table22.xml><?xml version="1.0" encoding="utf-8"?>
<table xmlns="http://schemas.openxmlformats.org/spreadsheetml/2006/main" id="22" name="Table3561423" displayName="Table3561423" ref="A43:J52" totalsRowShown="0" headerRowDxfId="1445" dataDxfId="1443" tableBorderDxfId="1442" headerRowBorderDxfId="1444" totalsRowBorderDxfId="1441">
  <autoFilter ref="A43:J52"/>
  <tableColumns count="10">
    <tableColumn id="1" name="Item" dataDxfId="1440"/>
    <tableColumn id="2" name="Description" dataDxfId="1439"/>
    <tableColumn id="4" name="Total" dataDxfId="1438"/>
    <tableColumn id="5" name="231 Program" dataDxfId="1437"/>
    <tableColumn id="6" name="231 Admin" dataDxfId="1436"/>
    <tableColumn id="7" name="225 Program" dataDxfId="1435"/>
    <tableColumn id="8" name="225 Admin" dataDxfId="1434"/>
    <tableColumn id="9" name="State Program: 1938" dataDxfId="1433"/>
    <tableColumn id="10" name="State Admin: 1938001" dataDxfId="1432"/>
    <tableColumn id="11" name="Total Amount Allocated" dataDxfId="1431">
      <calculatedColumnFormula>SUM(Table3561423[[#This Row],[231 Program]:[State Admin: 1938001]])</calculatedColumnFormula>
    </tableColumn>
  </tableColumns>
  <tableStyleInfo name="TableStyleLight1" showFirstColumn="0" showLastColumn="0" showRowStripes="1" showColumnStripes="0"/>
</table>
</file>

<file path=xl/tables/table23.xml><?xml version="1.0" encoding="utf-8"?>
<table xmlns="http://schemas.openxmlformats.org/spreadsheetml/2006/main" id="23" name="Table35621524" displayName="Table35621524" ref="A56:J65" totalsRowShown="0" headerRowDxfId="1430" dataDxfId="1428" tableBorderDxfId="1427" headerRowBorderDxfId="1429" totalsRowBorderDxfId="1426">
  <autoFilter ref="A56:J65"/>
  <tableColumns count="10">
    <tableColumn id="1" name="Item" dataDxfId="1425"/>
    <tableColumn id="3" name="Description" dataDxfId="1424"/>
    <tableColumn id="2" name="Amount" dataDxfId="1423"/>
    <tableColumn id="5" name="231 Program" dataDxfId="1422"/>
    <tableColumn id="6" name="231 Admin" dataDxfId="1421"/>
    <tableColumn id="7" name="225 Program" dataDxfId="1420"/>
    <tableColumn id="8" name="225 Admin" dataDxfId="1419"/>
    <tableColumn id="9" name="State Program" dataDxfId="1418"/>
    <tableColumn id="10" name="State Admin" dataDxfId="1417"/>
    <tableColumn id="11" name="Total Amount Spent" dataDxfId="1416">
      <calculatedColumnFormula>SUM(Table35621524[[#This Row],[231 Program]:[State Admin]])</calculatedColumnFormula>
    </tableColumn>
  </tableColumns>
  <tableStyleInfo name="TableStyleLight1" showFirstColumn="0" showLastColumn="0" showRowStripes="1" showColumnStripes="0"/>
</table>
</file>

<file path=xl/tables/table24.xml><?xml version="1.0" encoding="utf-8"?>
<table xmlns="http://schemas.openxmlformats.org/spreadsheetml/2006/main" id="24" name="Table356231625" displayName="Table356231625" ref="A82:J91" totalsRowShown="0" headerRowDxfId="1415" dataDxfId="1413" tableBorderDxfId="1412" headerRowBorderDxfId="1414" totalsRowBorderDxfId="1411">
  <autoFilter ref="A82:J91"/>
  <tableColumns count="10">
    <tableColumn id="1" name="Item" dataDxfId="1410"/>
    <tableColumn id="3" name="Description" dataDxfId="1409"/>
    <tableColumn id="2" name="Amount" dataDxfId="1408"/>
    <tableColumn id="5" name="231 Program" dataDxfId="1407"/>
    <tableColumn id="6" name="231 Admin" dataDxfId="1406"/>
    <tableColumn id="7" name="225 Program" dataDxfId="1405"/>
    <tableColumn id="8" name="225 Admin" dataDxfId="1404"/>
    <tableColumn id="9" name="State Program: 1938" dataDxfId="1403"/>
    <tableColumn id="10" name="State Admin: 1938001" dataDxfId="1402"/>
    <tableColumn id="11" name="Total Amount Spent" dataDxfId="1401">
      <calculatedColumnFormula>SUM(Table356231625[[#This Row],[231 Program]:[State Admin: 1938001]])</calculatedColumnFormula>
    </tableColumn>
  </tableColumns>
  <tableStyleInfo name="TableStyleLight1" showFirstColumn="0" showLastColumn="0" showRowStripes="1" showColumnStripes="0"/>
</table>
</file>

<file path=xl/tables/table25.xml><?xml version="1.0" encoding="utf-8"?>
<table xmlns="http://schemas.openxmlformats.org/spreadsheetml/2006/main" id="25" name="Table3562371726" displayName="Table3562371726" ref="A95:J104" totalsRowShown="0" headerRowDxfId="1400" dataDxfId="1398" tableBorderDxfId="1397" headerRowBorderDxfId="1399" totalsRowBorderDxfId="1396">
  <autoFilter ref="A95:J104"/>
  <tableColumns count="10">
    <tableColumn id="1" name="Item" dataDxfId="1395"/>
    <tableColumn id="3" name="Description" dataDxfId="1394"/>
    <tableColumn id="2" name="Total Amount" dataDxfId="1393"/>
    <tableColumn id="5" name="231 Program" dataDxfId="1392"/>
    <tableColumn id="6" name="231 Admin" dataDxfId="1391"/>
    <tableColumn id="7" name="225 Program" dataDxfId="1390"/>
    <tableColumn id="8" name="225 Admin" dataDxfId="1389"/>
    <tableColumn id="9" name="State Program: 1938" dataDxfId="1388"/>
    <tableColumn id="10" name="State Admin: 1938001" dataDxfId="1387"/>
    <tableColumn id="11" name="Total Amount Spent" dataDxfId="1386">
      <calculatedColumnFormula>SUM(Table3562371726[[#This Row],[231 Program]:[State Admin: 1938001]])</calculatedColumnFormula>
    </tableColumn>
  </tableColumns>
  <tableStyleInfo name="TableStyleLight1" showFirstColumn="0" showLastColumn="0" showRowStripes="1" showColumnStripes="0"/>
</table>
</file>

<file path=xl/tables/table26.xml><?xml version="1.0" encoding="utf-8"?>
<table xmlns="http://schemas.openxmlformats.org/spreadsheetml/2006/main" id="26" name="Table35623781827" displayName="Table35623781827" ref="A108:J117" totalsRowShown="0" headerRowDxfId="1385" dataDxfId="1383" tableBorderDxfId="1382" headerRowBorderDxfId="1384" totalsRowBorderDxfId="1381">
  <autoFilter ref="A108:J117"/>
  <tableColumns count="10">
    <tableColumn id="1" name="Item" dataDxfId="1380"/>
    <tableColumn id="3" name="Description _x000A_(mileage, airfare, etc.)" dataDxfId="1379"/>
    <tableColumn id="2" name="Amount" dataDxfId="1378"/>
    <tableColumn id="5" name="231 Program" dataDxfId="1377"/>
    <tableColumn id="6" name="231 Admin" dataDxfId="1376"/>
    <tableColumn id="7" name="225 Program" dataDxfId="1375"/>
    <tableColumn id="8" name="225 Admin" dataDxfId="1374"/>
    <tableColumn id="9" name="State Program: 1938" dataDxfId="1373"/>
    <tableColumn id="10" name="State Admin: 1938001" dataDxfId="1372"/>
    <tableColumn id="11" name="Total Amount Spent" dataDxfId="1371">
      <calculatedColumnFormula>SUM(Table35623781827[[#This Row],[231 Program]:[State Admin: 1938001]])</calculatedColumnFormula>
    </tableColumn>
  </tableColumns>
  <tableStyleInfo name="TableStyleLight1" showFirstColumn="0" showLastColumn="0" showRowStripes="1" showColumnStripes="0"/>
</table>
</file>

<file path=xl/tables/table27.xml><?xml version="1.0" encoding="utf-8"?>
<table xmlns="http://schemas.openxmlformats.org/spreadsheetml/2006/main" id="27" name="Table356237891928" displayName="Table356237891928" ref="A121:J130" totalsRowShown="0" headerRowDxfId="1370" dataDxfId="1368" tableBorderDxfId="1367" headerRowBorderDxfId="1369" totalsRowBorderDxfId="1366">
  <autoFilter ref="A121:J130"/>
  <tableColumns count="10">
    <tableColumn id="1" name="Contract" dataDxfId="1365"/>
    <tableColumn id="3" name="Description" dataDxfId="1364"/>
    <tableColumn id="2" name="Amount" dataDxfId="1363"/>
    <tableColumn id="5" name="231 Program" dataDxfId="1362"/>
    <tableColumn id="6" name="231 Admin" dataDxfId="1361"/>
    <tableColumn id="7" name="225 Program" dataDxfId="1360"/>
    <tableColumn id="8" name="225 Admin" dataDxfId="1359"/>
    <tableColumn id="9" name="State Program: 1938" dataDxfId="1358"/>
    <tableColumn id="10" name="State Admin: 1938001" dataDxfId="1357"/>
    <tableColumn id="11" name="Total Amount Spent" dataDxfId="1356">
      <calculatedColumnFormula>SUM(Table356237891928[[#This Row],[231 Program]:[State Admin: 1938001]])</calculatedColumnFormula>
    </tableColumn>
  </tableColumns>
  <tableStyleInfo name="TableStyleLight1" showFirstColumn="0" showLastColumn="0" showRowStripes="1" showColumnStripes="0"/>
</table>
</file>

<file path=xl/tables/table28.xml><?xml version="1.0" encoding="utf-8"?>
<table xmlns="http://schemas.openxmlformats.org/spreadsheetml/2006/main" id="28" name="Table3562102029" displayName="Table3562102029" ref="A69:J77" totalsRowShown="0" headerRowDxfId="1355" dataDxfId="1353" tableBorderDxfId="1352" headerRowBorderDxfId="1354" totalsRowBorderDxfId="1351">
  <autoFilter ref="A69:J77"/>
  <tableColumns count="10">
    <tableColumn id="1" name="Item" dataDxfId="1350"/>
    <tableColumn id="3" name="Description" dataDxfId="1349"/>
    <tableColumn id="2" name="Amount" dataDxfId="1348"/>
    <tableColumn id="5" name="231 Program" dataDxfId="1347"/>
    <tableColumn id="6" name="231 Admin" dataDxfId="1346"/>
    <tableColumn id="7" name="225 Program" dataDxfId="1345"/>
    <tableColumn id="8" name="225 Admin" dataDxfId="1344"/>
    <tableColumn id="9" name="State Program" dataDxfId="1343"/>
    <tableColumn id="10" name="State Admin" dataDxfId="1342"/>
    <tableColumn id="11" name="Total Amount Spent" dataDxfId="1341">
      <calculatedColumnFormula>SUM(Table3562102029[[#This Row],[231 Program]:[State Admin]])</calculatedColumnFormula>
    </tableColumn>
  </tableColumns>
  <tableStyleInfo name="TableStyleLight1" showFirstColumn="0" showLastColumn="0" showRowStripes="1" showColumnStripes="0"/>
</table>
</file>

<file path=xl/tables/table29.xml><?xml version="1.0" encoding="utf-8"?>
<table xmlns="http://schemas.openxmlformats.org/spreadsheetml/2006/main" id="47" name="Table31248" displayName="Table31248" ref="A3:L20" totalsRowShown="0" headerRowDxfId="1331" dataDxfId="1329" tableBorderDxfId="1328" headerRowBorderDxfId="1330" totalsRowBorderDxfId="1327">
  <autoFilter ref="A3:L20"/>
  <tableColumns count="12">
    <tableColumn id="1" name="Staff Member" dataDxfId="1326"/>
    <tableColumn id="2" name="Title/Position" dataDxfId="1325"/>
    <tableColumn id="4" name="Monthly Salary" dataDxfId="1324"/>
    <tableColumn id="12" name="Monthly Benefits" dataDxfId="1323"/>
    <tableColumn id="3" name="Total Paid" dataDxfId="1322">
      <calculatedColumnFormula>Table31248[[#This Row],[Monthly Salary]]+Table31248[[#This Row],[Monthly Benefits]]</calculatedColumnFormula>
    </tableColumn>
    <tableColumn id="5" name="231 Program " dataDxfId="1321"/>
    <tableColumn id="6" name="231 Admin " dataDxfId="1320"/>
    <tableColumn id="7" name="225 Program " dataDxfId="1319"/>
    <tableColumn id="8" name="225 Admin" dataDxfId="1318"/>
    <tableColumn id="9" name="State Program" dataDxfId="1317"/>
    <tableColumn id="10" name="State Admin" dataDxfId="1316"/>
    <tableColumn id="11" name="Total Amount Spent" dataDxfId="1315">
      <calculatedColumnFormula>F4+H4+J4</calculatedColumnFormula>
    </tableColumn>
  </tableColumns>
  <tableStyleInfo name="TableStyleLight1" showFirstColumn="0" showLastColumn="0" showRowStripes="1" showColumnStripes="0"/>
</table>
</file>

<file path=xl/tables/table3.xml><?xml version="1.0" encoding="utf-8"?>
<table xmlns="http://schemas.openxmlformats.org/spreadsheetml/2006/main" id="3" name="Table35" displayName="Table35" ref="A24:M38" totalsRowShown="0" headerRowDxfId="1761" dataDxfId="1759" tableBorderDxfId="1758" headerRowBorderDxfId="1760" totalsRowBorderDxfId="1757">
  <autoFilter ref="A24:M38"/>
  <tableColumns count="13">
    <tableColumn id="1" name="Staff Member" dataDxfId="1756"/>
    <tableColumn id="4" name="Title/Position" dataDxfId="1755"/>
    <tableColumn id="3" name="Hours Worked" dataDxfId="1754"/>
    <tableColumn id="12" name="Hourly Rate" dataDxfId="1753"/>
    <tableColumn id="13" name="Benefits" dataDxfId="1752"/>
    <tableColumn id="2" name="Total Paid" dataDxfId="1751"/>
    <tableColumn id="5" name="231 Program" dataDxfId="1750"/>
    <tableColumn id="6" name="231 Admin" dataDxfId="1749"/>
    <tableColumn id="7" name="225 Program" dataDxfId="1748"/>
    <tableColumn id="8" name="225 Admin" dataDxfId="1747"/>
    <tableColumn id="9" name="State Program " dataDxfId="1746"/>
    <tableColumn id="10" name="State Admin" dataDxfId="1745"/>
    <tableColumn id="11" name="Total Amount Spent" dataDxfId="1744">
      <calculatedColumnFormula>SUM(Table35[[#This Row],[231 Program]:[State Admin]])</calculatedColumnFormula>
    </tableColumn>
  </tableColumns>
  <tableStyleInfo name="TableStyleLight1" showFirstColumn="0" showLastColumn="0" showRowStripes="1" showColumnStripes="0"/>
</table>
</file>

<file path=xl/tables/table30.xml><?xml version="1.0" encoding="utf-8"?>
<table xmlns="http://schemas.openxmlformats.org/spreadsheetml/2006/main" id="48" name="Table351349" displayName="Table351349" ref="A24:M38" totalsRowShown="0" headerRowDxfId="1314" dataDxfId="1312" tableBorderDxfId="1311" headerRowBorderDxfId="1313" totalsRowBorderDxfId="1310">
  <autoFilter ref="A24:M38"/>
  <tableColumns count="13">
    <tableColumn id="1" name="Staff Member" dataDxfId="1309"/>
    <tableColumn id="4" name="Title/Position" dataDxfId="1308"/>
    <tableColumn id="3" name="Hours Worked" dataDxfId="1307"/>
    <tableColumn id="12" name="Hourly Rate" dataDxfId="1306"/>
    <tableColumn id="13" name="Benefits" dataDxfId="1305"/>
    <tableColumn id="2" name="Total Paid" dataDxfId="1304"/>
    <tableColumn id="5" name="231 Program" dataDxfId="1303"/>
    <tableColumn id="6" name="231 Admin" dataDxfId="1302"/>
    <tableColumn id="7" name="225 Program" dataDxfId="1301"/>
    <tableColumn id="8" name="225 Admin" dataDxfId="1300"/>
    <tableColumn id="9" name="State Program " dataDxfId="1299"/>
    <tableColumn id="10" name="State Admin" dataDxfId="1298"/>
    <tableColumn id="11" name="Total Amount Spent" dataDxfId="1297">
      <calculatedColumnFormula>SUM(Table351349[[#This Row],[231 Program]:[State Admin]])</calculatedColumnFormula>
    </tableColumn>
  </tableColumns>
  <tableStyleInfo name="TableStyleLight1" showFirstColumn="0" showLastColumn="0" showRowStripes="1" showColumnStripes="0"/>
</table>
</file>

<file path=xl/tables/table31.xml><?xml version="1.0" encoding="utf-8"?>
<table xmlns="http://schemas.openxmlformats.org/spreadsheetml/2006/main" id="49" name="Table3561450" displayName="Table3561450" ref="A43:J52" totalsRowShown="0" headerRowDxfId="1296" dataDxfId="1294" tableBorderDxfId="1293" headerRowBorderDxfId="1295" totalsRowBorderDxfId="1292">
  <autoFilter ref="A43:J52"/>
  <tableColumns count="10">
    <tableColumn id="1" name="Item" dataDxfId="1291"/>
    <tableColumn id="2" name="Description" dataDxfId="1290"/>
    <tableColumn id="4" name="Total" dataDxfId="1289"/>
    <tableColumn id="5" name="231 Program" dataDxfId="1288"/>
    <tableColumn id="6" name="231 Admin" dataDxfId="1287"/>
    <tableColumn id="7" name="225 Program" dataDxfId="1286"/>
    <tableColumn id="8" name="225 Admin" dataDxfId="1285"/>
    <tableColumn id="9" name="State Program: 1938" dataDxfId="1284"/>
    <tableColumn id="10" name="State Admin: 1938001" dataDxfId="1283"/>
    <tableColumn id="11" name="Total Amount Allocated" dataDxfId="1282">
      <calculatedColumnFormula>SUM(Table3561450[[#This Row],[231 Program]:[State Admin: 1938001]])</calculatedColumnFormula>
    </tableColumn>
  </tableColumns>
  <tableStyleInfo name="TableStyleLight1" showFirstColumn="0" showLastColumn="0" showRowStripes="1" showColumnStripes="0"/>
</table>
</file>

<file path=xl/tables/table32.xml><?xml version="1.0" encoding="utf-8"?>
<table xmlns="http://schemas.openxmlformats.org/spreadsheetml/2006/main" id="50" name="Table35621551" displayName="Table35621551" ref="A56:J65" totalsRowShown="0" headerRowDxfId="1281" dataDxfId="1279" tableBorderDxfId="1278" headerRowBorderDxfId="1280" totalsRowBorderDxfId="1277">
  <autoFilter ref="A56:J65"/>
  <tableColumns count="10">
    <tableColumn id="1" name="Item" dataDxfId="1276"/>
    <tableColumn id="3" name="Description" dataDxfId="1275"/>
    <tableColumn id="2" name="Amount" dataDxfId="1274"/>
    <tableColumn id="5" name="231 Program" dataDxfId="1273"/>
    <tableColumn id="6" name="231 Admin" dataDxfId="1272"/>
    <tableColumn id="7" name="225 Program" dataDxfId="1271"/>
    <tableColumn id="8" name="225 Admin" dataDxfId="1270"/>
    <tableColumn id="9" name="State Program" dataDxfId="1269"/>
    <tableColumn id="10" name="State Admin" dataDxfId="1268"/>
    <tableColumn id="11" name="Total Amount Spent" dataDxfId="1267">
      <calculatedColumnFormula>SUM(Table35621551[[#This Row],[231 Program]:[State Admin]])</calculatedColumnFormula>
    </tableColumn>
  </tableColumns>
  <tableStyleInfo name="TableStyleLight1" showFirstColumn="0" showLastColumn="0" showRowStripes="1" showColumnStripes="0"/>
</table>
</file>

<file path=xl/tables/table33.xml><?xml version="1.0" encoding="utf-8"?>
<table xmlns="http://schemas.openxmlformats.org/spreadsheetml/2006/main" id="51" name="Table356231652" displayName="Table356231652" ref="A82:J91" totalsRowShown="0" headerRowDxfId="1266" dataDxfId="1264" tableBorderDxfId="1263" headerRowBorderDxfId="1265" totalsRowBorderDxfId="1262">
  <autoFilter ref="A82:J91"/>
  <tableColumns count="10">
    <tableColumn id="1" name="Item" dataDxfId="1261"/>
    <tableColumn id="3" name="Description" dataDxfId="1260"/>
    <tableColumn id="2" name="Amount" dataDxfId="1259"/>
    <tableColumn id="5" name="231 Program" dataDxfId="1258"/>
    <tableColumn id="6" name="231 Admin" dataDxfId="1257"/>
    <tableColumn id="7" name="225 Program" dataDxfId="1256"/>
    <tableColumn id="8" name="225 Admin" dataDxfId="1255"/>
    <tableColumn id="9" name="State Program: 1938" dataDxfId="1254"/>
    <tableColumn id="10" name="State Admin: 1938001" dataDxfId="1253"/>
    <tableColumn id="11" name="Total Amount Spent" dataDxfId="1252">
      <calculatedColumnFormula>SUM(Table356231652[[#This Row],[231 Program]:[State Admin: 1938001]])</calculatedColumnFormula>
    </tableColumn>
  </tableColumns>
  <tableStyleInfo name="TableStyleLight1" showFirstColumn="0" showLastColumn="0" showRowStripes="1" showColumnStripes="0"/>
</table>
</file>

<file path=xl/tables/table34.xml><?xml version="1.0" encoding="utf-8"?>
<table xmlns="http://schemas.openxmlformats.org/spreadsheetml/2006/main" id="52" name="Table3562371753" displayName="Table3562371753" ref="A95:J104" totalsRowShown="0" headerRowDxfId="1251" dataDxfId="1249" tableBorderDxfId="1248" headerRowBorderDxfId="1250" totalsRowBorderDxfId="1247">
  <autoFilter ref="A95:J104"/>
  <tableColumns count="10">
    <tableColumn id="1" name="Item" dataDxfId="1246"/>
    <tableColumn id="3" name="Description" dataDxfId="1245"/>
    <tableColumn id="2" name="Total Amount" dataDxfId="1244"/>
    <tableColumn id="5" name="231 Program" dataDxfId="1243"/>
    <tableColumn id="6" name="231 Admin" dataDxfId="1242"/>
    <tableColumn id="7" name="225 Program" dataDxfId="1241"/>
    <tableColumn id="8" name="225 Admin" dataDxfId="1240"/>
    <tableColumn id="9" name="State Program: 1938" dataDxfId="1239"/>
    <tableColumn id="10" name="State Admin: 1938001" dataDxfId="1238"/>
    <tableColumn id="11" name="Total Amount Spent" dataDxfId="1237">
      <calculatedColumnFormula>SUM(Table3562371753[[#This Row],[231 Program]:[State Admin: 1938001]])</calculatedColumnFormula>
    </tableColumn>
  </tableColumns>
  <tableStyleInfo name="TableStyleLight1" showFirstColumn="0" showLastColumn="0" showRowStripes="1" showColumnStripes="0"/>
</table>
</file>

<file path=xl/tables/table35.xml><?xml version="1.0" encoding="utf-8"?>
<table xmlns="http://schemas.openxmlformats.org/spreadsheetml/2006/main" id="53" name="Table35623781854" displayName="Table35623781854" ref="A108:J117" totalsRowShown="0" headerRowDxfId="1236" dataDxfId="1234" tableBorderDxfId="1233" headerRowBorderDxfId="1235" totalsRowBorderDxfId="1232">
  <autoFilter ref="A108:J117"/>
  <tableColumns count="10">
    <tableColumn id="1" name="Item" dataDxfId="1231"/>
    <tableColumn id="3" name="Description _x000A_(mileage, airfare, etc.)" dataDxfId="1230"/>
    <tableColumn id="2" name="Amount" dataDxfId="1229"/>
    <tableColumn id="5" name="231 Program" dataDxfId="1228"/>
    <tableColumn id="6" name="231 Admin" dataDxfId="1227"/>
    <tableColumn id="7" name="225 Program" dataDxfId="1226"/>
    <tableColumn id="8" name="225 Admin" dataDxfId="1225"/>
    <tableColumn id="9" name="State Program: 1938" dataDxfId="1224"/>
    <tableColumn id="10" name="State Admin: 1938001" dataDxfId="1223"/>
    <tableColumn id="11" name="Total Amount Spent" dataDxfId="1222">
      <calculatedColumnFormula>SUM(Table35623781854[[#This Row],[231 Program]:[State Admin: 1938001]])</calculatedColumnFormula>
    </tableColumn>
  </tableColumns>
  <tableStyleInfo name="TableStyleLight1" showFirstColumn="0" showLastColumn="0" showRowStripes="1" showColumnStripes="0"/>
</table>
</file>

<file path=xl/tables/table36.xml><?xml version="1.0" encoding="utf-8"?>
<table xmlns="http://schemas.openxmlformats.org/spreadsheetml/2006/main" id="54" name="Table356237891955" displayName="Table356237891955" ref="A121:J130" totalsRowShown="0" headerRowDxfId="1221" dataDxfId="1219" tableBorderDxfId="1218" headerRowBorderDxfId="1220" totalsRowBorderDxfId="1217">
  <autoFilter ref="A121:J130"/>
  <tableColumns count="10">
    <tableColumn id="1" name="Contract" dataDxfId="1216"/>
    <tableColumn id="3" name="Description" dataDxfId="1215"/>
    <tableColumn id="2" name="Amount" dataDxfId="1214"/>
    <tableColumn id="5" name="231 Program" dataDxfId="1213"/>
    <tableColumn id="6" name="231 Admin" dataDxfId="1212"/>
    <tableColumn id="7" name="225 Program" dataDxfId="1211"/>
    <tableColumn id="8" name="225 Admin" dataDxfId="1210"/>
    <tableColumn id="9" name="State Program: 1938" dataDxfId="1209"/>
    <tableColumn id="10" name="State Admin: 1938001" dataDxfId="1208"/>
    <tableColumn id="11" name="Total Amount Spent" dataDxfId="1207">
      <calculatedColumnFormula>SUM(Table356237891955[[#This Row],[231 Program]:[State Admin: 1938001]])</calculatedColumnFormula>
    </tableColumn>
  </tableColumns>
  <tableStyleInfo name="TableStyleLight1" showFirstColumn="0" showLastColumn="0" showRowStripes="1" showColumnStripes="0"/>
</table>
</file>

<file path=xl/tables/table37.xml><?xml version="1.0" encoding="utf-8"?>
<table xmlns="http://schemas.openxmlformats.org/spreadsheetml/2006/main" id="55" name="Table3562102056" displayName="Table3562102056" ref="A69:J77" totalsRowShown="0" headerRowDxfId="1206" dataDxfId="1204" tableBorderDxfId="1203" headerRowBorderDxfId="1205" totalsRowBorderDxfId="1202">
  <autoFilter ref="A69:J77"/>
  <tableColumns count="10">
    <tableColumn id="1" name="Item" dataDxfId="1201"/>
    <tableColumn id="3" name="Description" dataDxfId="1200"/>
    <tableColumn id="2" name="Amount" dataDxfId="1199"/>
    <tableColumn id="5" name="231 Program" dataDxfId="1198"/>
    <tableColumn id="6" name="231 Admin" dataDxfId="1197"/>
    <tableColumn id="7" name="225 Program" dataDxfId="1196"/>
    <tableColumn id="8" name="225 Admin" dataDxfId="1195"/>
    <tableColumn id="9" name="State Program" dataDxfId="1194"/>
    <tableColumn id="10" name="State Admin" dataDxfId="1193"/>
    <tableColumn id="11" name="Total Amount Spent" dataDxfId="1192">
      <calculatedColumnFormula>SUM(Table3562102056[[#This Row],[231 Program]:[State Admin]])</calculatedColumnFormula>
    </tableColumn>
  </tableColumns>
  <tableStyleInfo name="TableStyleLight1" showFirstColumn="0" showLastColumn="0" showRowStripes="1" showColumnStripes="0"/>
</table>
</file>

<file path=xl/tables/table38.xml><?xml version="1.0" encoding="utf-8"?>
<table xmlns="http://schemas.openxmlformats.org/spreadsheetml/2006/main" id="29" name="Table31230" displayName="Table31230" ref="A3:L20" totalsRowShown="0" headerRowDxfId="1182" dataDxfId="1180" tableBorderDxfId="1179" headerRowBorderDxfId="1181" totalsRowBorderDxfId="1178">
  <autoFilter ref="A3:L20"/>
  <tableColumns count="12">
    <tableColumn id="1" name="Staff Member" dataDxfId="1177"/>
    <tableColumn id="2" name="Title/Position" dataDxfId="1176"/>
    <tableColumn id="4" name="Monthly Salary" dataDxfId="1175"/>
    <tableColumn id="12" name="Monthly Benefits" dataDxfId="1174"/>
    <tableColumn id="3" name="Total Paid" dataDxfId="1173">
      <calculatedColumnFormula>Table31230[[#This Row],[Monthly Salary]]+Table31230[[#This Row],[Monthly Benefits]]</calculatedColumnFormula>
    </tableColumn>
    <tableColumn id="5" name="231 Program " dataDxfId="1172"/>
    <tableColumn id="6" name="231 Admin " dataDxfId="1171"/>
    <tableColumn id="7" name="225 Program " dataDxfId="1170"/>
    <tableColumn id="8" name="225 Admin" dataDxfId="1169"/>
    <tableColumn id="9" name="State Program" dataDxfId="1168"/>
    <tableColumn id="10" name="State Admin" dataDxfId="1167"/>
    <tableColumn id="11" name="Total Amount Spent" dataDxfId="1166">
      <calculatedColumnFormula>F4+H4+J4</calculatedColumnFormula>
    </tableColumn>
  </tableColumns>
  <tableStyleInfo name="TableStyleLight1" showFirstColumn="0" showLastColumn="0" showRowStripes="1" showColumnStripes="0"/>
</table>
</file>

<file path=xl/tables/table39.xml><?xml version="1.0" encoding="utf-8"?>
<table xmlns="http://schemas.openxmlformats.org/spreadsheetml/2006/main" id="30" name="Table351331" displayName="Table351331" ref="A24:M38" totalsRowShown="0" headerRowDxfId="1165" dataDxfId="1163" tableBorderDxfId="1162" headerRowBorderDxfId="1164" totalsRowBorderDxfId="1161">
  <autoFilter ref="A24:M38"/>
  <tableColumns count="13">
    <tableColumn id="1" name="Staff Member" dataDxfId="1160"/>
    <tableColumn id="4" name="Title/Position" dataDxfId="1159"/>
    <tableColumn id="3" name="Hours Worked" dataDxfId="1158"/>
    <tableColumn id="12" name="Hourly Rate" dataDxfId="1157"/>
    <tableColumn id="13" name="Benefits" dataDxfId="1156"/>
    <tableColumn id="2" name="Total Paid" dataDxfId="1155"/>
    <tableColumn id="5" name="231 Program" dataDxfId="1154"/>
    <tableColumn id="6" name="231 Admin" dataDxfId="1153"/>
    <tableColumn id="7" name="225 Program" dataDxfId="1152"/>
    <tableColumn id="8" name="225 Admin" dataDxfId="1151"/>
    <tableColumn id="9" name="State Program " dataDxfId="1150"/>
    <tableColumn id="10" name="State Admin" dataDxfId="1149"/>
    <tableColumn id="11" name="Total Amount Spent" dataDxfId="1148">
      <calculatedColumnFormula>SUM(Table351331[[#This Row],[231 Program]:[State Admin]])</calculatedColumnFormula>
    </tableColumn>
  </tableColumns>
  <tableStyleInfo name="TableStyleLight1" showFirstColumn="0" showLastColumn="0" showRowStripes="1" showColumnStripes="0"/>
</table>
</file>

<file path=xl/tables/table4.xml><?xml version="1.0" encoding="utf-8"?>
<table xmlns="http://schemas.openxmlformats.org/spreadsheetml/2006/main" id="4" name="Table356" displayName="Table356" ref="A43:J52" totalsRowShown="0" headerRowDxfId="1743" dataDxfId="1741" tableBorderDxfId="1740" headerRowBorderDxfId="1742" totalsRowBorderDxfId="1739">
  <autoFilter ref="A43:J52"/>
  <tableColumns count="10">
    <tableColumn id="1" name="Item" dataDxfId="1738"/>
    <tableColumn id="2" name="Description" dataDxfId="1737"/>
    <tableColumn id="4" name="Total" dataDxfId="1736"/>
    <tableColumn id="5" name="231 Program" dataDxfId="1735"/>
    <tableColumn id="6" name="231 Admin" dataDxfId="1734"/>
    <tableColumn id="7" name="225 Program" dataDxfId="1733"/>
    <tableColumn id="8" name="225 Admin" dataDxfId="1732"/>
    <tableColumn id="9" name="State Program: 1938" dataDxfId="1731"/>
    <tableColumn id="10" name="State Admin: 1938001" dataDxfId="1730"/>
    <tableColumn id="11" name="Total Amount Allocated" dataDxfId="1729">
      <calculatedColumnFormula>SUM(Table356[[#This Row],[231 Program]:[State Admin: 1938001]])</calculatedColumnFormula>
    </tableColumn>
  </tableColumns>
  <tableStyleInfo name="TableStyleLight1" showFirstColumn="0" showLastColumn="0" showRowStripes="1" showColumnStripes="0"/>
</table>
</file>

<file path=xl/tables/table40.xml><?xml version="1.0" encoding="utf-8"?>
<table xmlns="http://schemas.openxmlformats.org/spreadsheetml/2006/main" id="31" name="Table3561432" displayName="Table3561432" ref="A43:J52" totalsRowShown="0" headerRowDxfId="1147" dataDxfId="1145" tableBorderDxfId="1144" headerRowBorderDxfId="1146" totalsRowBorderDxfId="1143">
  <autoFilter ref="A43:J52"/>
  <tableColumns count="10">
    <tableColumn id="1" name="Item" dataDxfId="1142"/>
    <tableColumn id="2" name="Description" dataDxfId="1141"/>
    <tableColumn id="4" name="Total" dataDxfId="1140"/>
    <tableColumn id="5" name="231 Program" dataDxfId="1139"/>
    <tableColumn id="6" name="231 Admin" dataDxfId="1138"/>
    <tableColumn id="7" name="225 Program" dataDxfId="1137"/>
    <tableColumn id="8" name="225 Admin" dataDxfId="1136"/>
    <tableColumn id="9" name="State Program: 1938" dataDxfId="1135"/>
    <tableColumn id="10" name="State Admin: 1938001" dataDxfId="1134"/>
    <tableColumn id="11" name="Total Amount Allocated" dataDxfId="1133">
      <calculatedColumnFormula>SUM(Table3561432[[#This Row],[231 Program]:[State Admin: 1938001]])</calculatedColumnFormula>
    </tableColumn>
  </tableColumns>
  <tableStyleInfo name="TableStyleLight1" showFirstColumn="0" showLastColumn="0" showRowStripes="1" showColumnStripes="0"/>
</table>
</file>

<file path=xl/tables/table41.xml><?xml version="1.0" encoding="utf-8"?>
<table xmlns="http://schemas.openxmlformats.org/spreadsheetml/2006/main" id="32" name="Table35621533" displayName="Table35621533" ref="A56:J65" totalsRowShown="0" headerRowDxfId="1132" dataDxfId="1130" tableBorderDxfId="1129" headerRowBorderDxfId="1131" totalsRowBorderDxfId="1128">
  <autoFilter ref="A56:J65"/>
  <tableColumns count="10">
    <tableColumn id="1" name="Item" dataDxfId="1127"/>
    <tableColumn id="3" name="Description" dataDxfId="1126"/>
    <tableColumn id="2" name="Amount" dataDxfId="1125"/>
    <tableColumn id="5" name="231 Program" dataDxfId="1124"/>
    <tableColumn id="6" name="231 Admin" dataDxfId="1123"/>
    <tableColumn id="7" name="225 Program" dataDxfId="1122"/>
    <tableColumn id="8" name="225 Admin" dataDxfId="1121"/>
    <tableColumn id="9" name="State Program" dataDxfId="1120"/>
    <tableColumn id="10" name="State Admin" dataDxfId="1119"/>
    <tableColumn id="11" name="Total Amount Spent" dataDxfId="1118">
      <calculatedColumnFormula>SUM(Table35621533[[#This Row],[231 Program]:[State Admin]])</calculatedColumnFormula>
    </tableColumn>
  </tableColumns>
  <tableStyleInfo name="TableStyleLight1" showFirstColumn="0" showLastColumn="0" showRowStripes="1" showColumnStripes="0"/>
</table>
</file>

<file path=xl/tables/table42.xml><?xml version="1.0" encoding="utf-8"?>
<table xmlns="http://schemas.openxmlformats.org/spreadsheetml/2006/main" id="33" name="Table356231634" displayName="Table356231634" ref="A82:J91" totalsRowShown="0" headerRowDxfId="1117" dataDxfId="1115" tableBorderDxfId="1114" headerRowBorderDxfId="1116" totalsRowBorderDxfId="1113">
  <autoFilter ref="A82:J91"/>
  <tableColumns count="10">
    <tableColumn id="1" name="Item" dataDxfId="1112"/>
    <tableColumn id="3" name="Description" dataDxfId="1111"/>
    <tableColumn id="2" name="Amount" dataDxfId="1110"/>
    <tableColumn id="5" name="231 Program" dataDxfId="1109"/>
    <tableColumn id="6" name="231 Admin" dataDxfId="1108"/>
    <tableColumn id="7" name="225 Program" dataDxfId="1107"/>
    <tableColumn id="8" name="225 Admin" dataDxfId="1106"/>
    <tableColumn id="9" name="State Program: 1938" dataDxfId="1105"/>
    <tableColumn id="10" name="State Admin: 1938001" dataDxfId="1104"/>
    <tableColumn id="11" name="Total Amount Spent" dataDxfId="1103">
      <calculatedColumnFormula>SUM(Table356231634[[#This Row],[231 Program]:[State Admin: 1938001]])</calculatedColumnFormula>
    </tableColumn>
  </tableColumns>
  <tableStyleInfo name="TableStyleLight1" showFirstColumn="0" showLastColumn="0" showRowStripes="1" showColumnStripes="0"/>
</table>
</file>

<file path=xl/tables/table43.xml><?xml version="1.0" encoding="utf-8"?>
<table xmlns="http://schemas.openxmlformats.org/spreadsheetml/2006/main" id="34" name="Table3562371735" displayName="Table3562371735" ref="A95:J104" totalsRowShown="0" headerRowDxfId="1102" dataDxfId="1100" tableBorderDxfId="1099" headerRowBorderDxfId="1101" totalsRowBorderDxfId="1098">
  <autoFilter ref="A95:J104"/>
  <tableColumns count="10">
    <tableColumn id="1" name="Item" dataDxfId="1097"/>
    <tableColumn id="3" name="Description" dataDxfId="1096"/>
    <tableColumn id="2" name="Total Amount" dataDxfId="1095"/>
    <tableColumn id="5" name="231 Program" dataDxfId="1094"/>
    <tableColumn id="6" name="231 Admin" dataDxfId="1093"/>
    <tableColumn id="7" name="225 Program" dataDxfId="1092"/>
    <tableColumn id="8" name="225 Admin" dataDxfId="1091"/>
    <tableColumn id="9" name="State Program: 1938" dataDxfId="1090"/>
    <tableColumn id="10" name="State Admin: 1938001" dataDxfId="1089"/>
    <tableColumn id="11" name="Total Amount Spent" dataDxfId="1088">
      <calculatedColumnFormula>SUM(Table3562371735[[#This Row],[231 Program]:[State Admin: 1938001]])</calculatedColumnFormula>
    </tableColumn>
  </tableColumns>
  <tableStyleInfo name="TableStyleLight1" showFirstColumn="0" showLastColumn="0" showRowStripes="1" showColumnStripes="0"/>
</table>
</file>

<file path=xl/tables/table44.xml><?xml version="1.0" encoding="utf-8"?>
<table xmlns="http://schemas.openxmlformats.org/spreadsheetml/2006/main" id="35" name="Table35623781836" displayName="Table35623781836" ref="A108:J117" totalsRowShown="0" headerRowDxfId="1087" dataDxfId="1085" tableBorderDxfId="1084" headerRowBorderDxfId="1086" totalsRowBorderDxfId="1083">
  <autoFilter ref="A108:J117"/>
  <tableColumns count="10">
    <tableColumn id="1" name="Item" dataDxfId="1082"/>
    <tableColumn id="3" name="Description _x000A_(mileage, airfare, etc.)" dataDxfId="1081"/>
    <tableColumn id="2" name="Amount" dataDxfId="1080"/>
    <tableColumn id="5" name="231 Program" dataDxfId="1079"/>
    <tableColumn id="6" name="231 Admin" dataDxfId="1078"/>
    <tableColumn id="7" name="225 Program" dataDxfId="1077"/>
    <tableColumn id="8" name="225 Admin" dataDxfId="1076"/>
    <tableColumn id="9" name="State Program: 1938" dataDxfId="1075"/>
    <tableColumn id="10" name="State Admin: 1938001" dataDxfId="1074"/>
    <tableColumn id="11" name="Total Amount Spent" dataDxfId="1073">
      <calculatedColumnFormula>SUM(Table35623781836[[#This Row],[231 Program]:[State Admin: 1938001]])</calculatedColumnFormula>
    </tableColumn>
  </tableColumns>
  <tableStyleInfo name="TableStyleLight1" showFirstColumn="0" showLastColumn="0" showRowStripes="1" showColumnStripes="0"/>
</table>
</file>

<file path=xl/tables/table45.xml><?xml version="1.0" encoding="utf-8"?>
<table xmlns="http://schemas.openxmlformats.org/spreadsheetml/2006/main" id="36" name="Table356237891937" displayName="Table356237891937" ref="A121:J130" totalsRowShown="0" headerRowDxfId="1072" dataDxfId="1070" tableBorderDxfId="1069" headerRowBorderDxfId="1071" totalsRowBorderDxfId="1068">
  <autoFilter ref="A121:J130"/>
  <tableColumns count="10">
    <tableColumn id="1" name="Contract" dataDxfId="1067"/>
    <tableColumn id="3" name="Description" dataDxfId="1066"/>
    <tableColumn id="2" name="Amount" dataDxfId="1065"/>
    <tableColumn id="5" name="231 Program" dataDxfId="1064"/>
    <tableColumn id="6" name="231 Admin" dataDxfId="1063"/>
    <tableColumn id="7" name="225 Program" dataDxfId="1062"/>
    <tableColumn id="8" name="225 Admin" dataDxfId="1061"/>
    <tableColumn id="9" name="State Program: 1938" dataDxfId="1060"/>
    <tableColumn id="10" name="State Admin: 1938001" dataDxfId="1059"/>
    <tableColumn id="11" name="Total Amount Spent" dataDxfId="1058">
      <calculatedColumnFormula>SUM(Table356237891937[[#This Row],[231 Program]:[State Admin: 1938001]])</calculatedColumnFormula>
    </tableColumn>
  </tableColumns>
  <tableStyleInfo name="TableStyleLight1" showFirstColumn="0" showLastColumn="0" showRowStripes="1" showColumnStripes="0"/>
</table>
</file>

<file path=xl/tables/table46.xml><?xml version="1.0" encoding="utf-8"?>
<table xmlns="http://schemas.openxmlformats.org/spreadsheetml/2006/main" id="37" name="Table3562102038" displayName="Table3562102038" ref="A69:J77" totalsRowShown="0" headerRowDxfId="1057" dataDxfId="1055" tableBorderDxfId="1054" headerRowBorderDxfId="1056" totalsRowBorderDxfId="1053">
  <autoFilter ref="A69:J77"/>
  <tableColumns count="10">
    <tableColumn id="1" name="Item" dataDxfId="1052"/>
    <tableColumn id="3" name="Description" dataDxfId="1051"/>
    <tableColumn id="2" name="Amount" dataDxfId="1050"/>
    <tableColumn id="5" name="231 Program" dataDxfId="1049"/>
    <tableColumn id="6" name="231 Admin" dataDxfId="1048"/>
    <tableColumn id="7" name="225 Program" dataDxfId="1047"/>
    <tableColumn id="8" name="225 Admin" dataDxfId="1046"/>
    <tableColumn id="9" name="State Program" dataDxfId="1045"/>
    <tableColumn id="10" name="State Admin" dataDxfId="1044"/>
    <tableColumn id="11" name="Total Amount Spent" dataDxfId="1043">
      <calculatedColumnFormula>SUM(Table3562102038[[#This Row],[231 Program]:[State Admin]])</calculatedColumnFormula>
    </tableColumn>
  </tableColumns>
  <tableStyleInfo name="TableStyleLight1" showFirstColumn="0" showLastColumn="0" showRowStripes="1" showColumnStripes="0"/>
</table>
</file>

<file path=xl/tables/table47.xml><?xml version="1.0" encoding="utf-8"?>
<table xmlns="http://schemas.openxmlformats.org/spreadsheetml/2006/main" id="38" name="Table31239" displayName="Table31239" ref="A3:L20" totalsRowShown="0" headerRowDxfId="1033" dataDxfId="1031" tableBorderDxfId="1030" headerRowBorderDxfId="1032" totalsRowBorderDxfId="1029">
  <autoFilter ref="A3:L20"/>
  <tableColumns count="12">
    <tableColumn id="1" name="Staff Member" dataDxfId="1028"/>
    <tableColumn id="2" name="Title/Position" dataDxfId="1027"/>
    <tableColumn id="4" name="Monthly Salary" dataDxfId="1026"/>
    <tableColumn id="12" name="Monthly Benefits" dataDxfId="1025"/>
    <tableColumn id="3" name="Total Paid" dataDxfId="1024">
      <calculatedColumnFormula>Table31239[[#This Row],[Monthly Salary]]+Table31239[[#This Row],[Monthly Benefits]]</calculatedColumnFormula>
    </tableColumn>
    <tableColumn id="5" name="231 Program " dataDxfId="1023"/>
    <tableColumn id="6" name="231 Admin " dataDxfId="1022"/>
    <tableColumn id="7" name="225 Program " dataDxfId="1021"/>
    <tableColumn id="8" name="225 Admin" dataDxfId="1020"/>
    <tableColumn id="9" name="State Program" dataDxfId="1019"/>
    <tableColumn id="10" name="State Admin" dataDxfId="1018"/>
    <tableColumn id="11" name="Total Amount Spent" dataDxfId="1017">
      <calculatedColumnFormula>F4+H4+J4</calculatedColumnFormula>
    </tableColumn>
  </tableColumns>
  <tableStyleInfo name="TableStyleLight1" showFirstColumn="0" showLastColumn="0" showRowStripes="1" showColumnStripes="0"/>
</table>
</file>

<file path=xl/tables/table48.xml><?xml version="1.0" encoding="utf-8"?>
<table xmlns="http://schemas.openxmlformats.org/spreadsheetml/2006/main" id="39" name="Table351340" displayName="Table351340" ref="A24:M38" totalsRowShown="0" headerRowDxfId="1016" dataDxfId="1014" tableBorderDxfId="1013" headerRowBorderDxfId="1015" totalsRowBorderDxfId="1012">
  <autoFilter ref="A24:M38"/>
  <tableColumns count="13">
    <tableColumn id="1" name="Staff Member" dataDxfId="1011"/>
    <tableColumn id="4" name="Title/Position" dataDxfId="1010"/>
    <tableColumn id="3" name="Hours Worked" dataDxfId="1009"/>
    <tableColumn id="12" name="Hourly Rate" dataDxfId="1008"/>
    <tableColumn id="13" name="Benefits" dataDxfId="1007"/>
    <tableColumn id="2" name="Total Paid" dataDxfId="1006"/>
    <tableColumn id="5" name="231 Program" dataDxfId="1005"/>
    <tableColumn id="6" name="231 Admin" dataDxfId="1004"/>
    <tableColumn id="7" name="225 Program" dataDxfId="1003"/>
    <tableColumn id="8" name="225 Admin" dataDxfId="1002"/>
    <tableColumn id="9" name="State Program " dataDxfId="1001"/>
    <tableColumn id="10" name="State Admin" dataDxfId="1000"/>
    <tableColumn id="11" name="Total Amount Spent" dataDxfId="999">
      <calculatedColumnFormula>SUM(Table351340[[#This Row],[231 Program]:[State Admin]])</calculatedColumnFormula>
    </tableColumn>
  </tableColumns>
  <tableStyleInfo name="TableStyleLight1" showFirstColumn="0" showLastColumn="0" showRowStripes="1" showColumnStripes="0"/>
</table>
</file>

<file path=xl/tables/table49.xml><?xml version="1.0" encoding="utf-8"?>
<table xmlns="http://schemas.openxmlformats.org/spreadsheetml/2006/main" id="40" name="Table3561441" displayName="Table3561441" ref="A43:J52" totalsRowShown="0" headerRowDxfId="998" dataDxfId="996" tableBorderDxfId="995" headerRowBorderDxfId="997" totalsRowBorderDxfId="994">
  <autoFilter ref="A43:J52"/>
  <tableColumns count="10">
    <tableColumn id="1" name="Item" dataDxfId="993"/>
    <tableColumn id="2" name="Description" dataDxfId="992"/>
    <tableColumn id="4" name="Total" dataDxfId="991"/>
    <tableColumn id="5" name="231 Program" dataDxfId="990"/>
    <tableColumn id="6" name="231 Admin" dataDxfId="989"/>
    <tableColumn id="7" name="225 Program" dataDxfId="988"/>
    <tableColumn id="8" name="225 Admin" dataDxfId="987"/>
    <tableColumn id="9" name="State Program: 1938" dataDxfId="986"/>
    <tableColumn id="10" name="State Admin: 1938001" dataDxfId="985"/>
    <tableColumn id="11" name="Total Amount Allocated" dataDxfId="984">
      <calculatedColumnFormula>SUM(Table3561441[[#This Row],[231 Program]:[State Admin: 1938001]])</calculatedColumnFormula>
    </tableColumn>
  </tableColumns>
  <tableStyleInfo name="TableStyleLight1" showFirstColumn="0" showLastColumn="0" showRowStripes="1" showColumnStripes="0"/>
</table>
</file>

<file path=xl/tables/table5.xml><?xml version="1.0" encoding="utf-8"?>
<table xmlns="http://schemas.openxmlformats.org/spreadsheetml/2006/main" id="5" name="Table3562" displayName="Table3562" ref="A56:J65" totalsRowShown="0" headerRowDxfId="1728" dataDxfId="1726" tableBorderDxfId="1725" headerRowBorderDxfId="1727" totalsRowBorderDxfId="1724">
  <autoFilter ref="A56:J65"/>
  <tableColumns count="10">
    <tableColumn id="1" name="Item" dataDxfId="1723"/>
    <tableColumn id="3" name="Description" dataDxfId="1722"/>
    <tableColumn id="2" name="Amount" dataDxfId="1721"/>
    <tableColumn id="5" name="231 Program" dataDxfId="1720"/>
    <tableColumn id="6" name="231 Admin" dataDxfId="1719"/>
    <tableColumn id="7" name="225 Program" dataDxfId="1718"/>
    <tableColumn id="8" name="225 Admin" dataDxfId="1717"/>
    <tableColumn id="9" name="State Program" dataDxfId="1716"/>
    <tableColumn id="10" name="State Admin" dataDxfId="1715"/>
    <tableColumn id="11" name="Total Amount Spent" dataDxfId="1714">
      <calculatedColumnFormula>SUM(Table3562[[#This Row],[231 Program]:[State Admin]])</calculatedColumnFormula>
    </tableColumn>
  </tableColumns>
  <tableStyleInfo name="TableStyleLight1" showFirstColumn="0" showLastColumn="0" showRowStripes="1" showColumnStripes="0"/>
</table>
</file>

<file path=xl/tables/table50.xml><?xml version="1.0" encoding="utf-8"?>
<table xmlns="http://schemas.openxmlformats.org/spreadsheetml/2006/main" id="41" name="Table35621542" displayName="Table35621542" ref="A56:J65" totalsRowShown="0" headerRowDxfId="983" dataDxfId="981" tableBorderDxfId="980" headerRowBorderDxfId="982" totalsRowBorderDxfId="979">
  <autoFilter ref="A56:J65"/>
  <tableColumns count="10">
    <tableColumn id="1" name="Item" dataDxfId="978"/>
    <tableColumn id="3" name="Description" dataDxfId="977"/>
    <tableColumn id="2" name="Amount" dataDxfId="976"/>
    <tableColumn id="5" name="231 Program" dataDxfId="975"/>
    <tableColumn id="6" name="231 Admin" dataDxfId="974"/>
    <tableColumn id="7" name="225 Program" dataDxfId="973"/>
    <tableColumn id="8" name="225 Admin" dataDxfId="972"/>
    <tableColumn id="9" name="State Program" dataDxfId="971"/>
    <tableColumn id="10" name="State Admin" dataDxfId="970"/>
    <tableColumn id="11" name="Total Amount Spent" dataDxfId="969">
      <calculatedColumnFormula>SUM(Table35621542[[#This Row],[231 Program]:[State Admin]])</calculatedColumnFormula>
    </tableColumn>
  </tableColumns>
  <tableStyleInfo name="TableStyleLight1" showFirstColumn="0" showLastColumn="0" showRowStripes="1" showColumnStripes="0"/>
</table>
</file>

<file path=xl/tables/table51.xml><?xml version="1.0" encoding="utf-8"?>
<table xmlns="http://schemas.openxmlformats.org/spreadsheetml/2006/main" id="42" name="Table356231643" displayName="Table356231643" ref="A82:J91" totalsRowShown="0" headerRowDxfId="968" dataDxfId="966" tableBorderDxfId="965" headerRowBorderDxfId="967" totalsRowBorderDxfId="964">
  <autoFilter ref="A82:J91"/>
  <tableColumns count="10">
    <tableColumn id="1" name="Item" dataDxfId="963"/>
    <tableColumn id="3" name="Description" dataDxfId="962"/>
    <tableColumn id="2" name="Amount" dataDxfId="961"/>
    <tableColumn id="5" name="231 Program" dataDxfId="960"/>
    <tableColumn id="6" name="231 Admin" dataDxfId="959"/>
    <tableColumn id="7" name="225 Program" dataDxfId="958"/>
    <tableColumn id="8" name="225 Admin" dataDxfId="957"/>
    <tableColumn id="9" name="State Program: 1938" dataDxfId="956"/>
    <tableColumn id="10" name="State Admin: 1938001" dataDxfId="955"/>
    <tableColumn id="11" name="Total Amount Spent" dataDxfId="954">
      <calculatedColumnFormula>SUM(Table356231643[[#This Row],[231 Program]:[State Admin: 1938001]])</calculatedColumnFormula>
    </tableColumn>
  </tableColumns>
  <tableStyleInfo name="TableStyleLight1" showFirstColumn="0" showLastColumn="0" showRowStripes="1" showColumnStripes="0"/>
</table>
</file>

<file path=xl/tables/table52.xml><?xml version="1.0" encoding="utf-8"?>
<table xmlns="http://schemas.openxmlformats.org/spreadsheetml/2006/main" id="43" name="Table3562371744" displayName="Table3562371744" ref="A95:J104" totalsRowShown="0" headerRowDxfId="953" dataDxfId="951" tableBorderDxfId="950" headerRowBorderDxfId="952" totalsRowBorderDxfId="949">
  <autoFilter ref="A95:J104"/>
  <tableColumns count="10">
    <tableColumn id="1" name="Item" dataDxfId="948"/>
    <tableColumn id="3" name="Description" dataDxfId="947"/>
    <tableColumn id="2" name="Total Amount" dataDxfId="946"/>
    <tableColumn id="5" name="231 Program" dataDxfId="945"/>
    <tableColumn id="6" name="231 Admin" dataDxfId="944"/>
    <tableColumn id="7" name="225 Program" dataDxfId="943"/>
    <tableColumn id="8" name="225 Admin" dataDxfId="942"/>
    <tableColumn id="9" name="State Program: 1938" dataDxfId="941"/>
    <tableColumn id="10" name="State Admin: 1938001" dataDxfId="940"/>
    <tableColumn id="11" name="Total Amount Spent" dataDxfId="939">
      <calculatedColumnFormula>SUM(Table3562371744[[#This Row],[231 Program]:[State Admin: 1938001]])</calculatedColumnFormula>
    </tableColumn>
  </tableColumns>
  <tableStyleInfo name="TableStyleLight1" showFirstColumn="0" showLastColumn="0" showRowStripes="1" showColumnStripes="0"/>
</table>
</file>

<file path=xl/tables/table53.xml><?xml version="1.0" encoding="utf-8"?>
<table xmlns="http://schemas.openxmlformats.org/spreadsheetml/2006/main" id="44" name="Table35623781845" displayName="Table35623781845" ref="A108:J117" totalsRowShown="0" headerRowDxfId="938" dataDxfId="936" tableBorderDxfId="935" headerRowBorderDxfId="937" totalsRowBorderDxfId="934">
  <autoFilter ref="A108:J117"/>
  <tableColumns count="10">
    <tableColumn id="1" name="Item" dataDxfId="933"/>
    <tableColumn id="3" name="Description _x000A_(mileage, airfare, etc.)" dataDxfId="932"/>
    <tableColumn id="2" name="Amount" dataDxfId="931"/>
    <tableColumn id="5" name="231 Program" dataDxfId="930"/>
    <tableColumn id="6" name="231 Admin" dataDxfId="929"/>
    <tableColumn id="7" name="225 Program" dataDxfId="928"/>
    <tableColumn id="8" name="225 Admin" dataDxfId="927"/>
    <tableColumn id="9" name="State Program: 1938" dataDxfId="926"/>
    <tableColumn id="10" name="State Admin: 1938001" dataDxfId="925"/>
    <tableColumn id="11" name="Total Amount Spent" dataDxfId="924">
      <calculatedColumnFormula>SUM(Table35623781845[[#This Row],[231 Program]:[State Admin: 1938001]])</calculatedColumnFormula>
    </tableColumn>
  </tableColumns>
  <tableStyleInfo name="TableStyleLight1" showFirstColumn="0" showLastColumn="0" showRowStripes="1" showColumnStripes="0"/>
</table>
</file>

<file path=xl/tables/table54.xml><?xml version="1.0" encoding="utf-8"?>
<table xmlns="http://schemas.openxmlformats.org/spreadsheetml/2006/main" id="45" name="Table356237891946" displayName="Table356237891946" ref="A121:J130" totalsRowShown="0" headerRowDxfId="923" dataDxfId="921" tableBorderDxfId="920" headerRowBorderDxfId="922" totalsRowBorderDxfId="919">
  <autoFilter ref="A121:J130"/>
  <tableColumns count="10">
    <tableColumn id="1" name="Contract" dataDxfId="918"/>
    <tableColumn id="3" name="Description" dataDxfId="917"/>
    <tableColumn id="2" name="Amount" dataDxfId="916"/>
    <tableColumn id="5" name="231 Program" dataDxfId="915"/>
    <tableColumn id="6" name="231 Admin" dataDxfId="914"/>
    <tableColumn id="7" name="225 Program" dataDxfId="913"/>
    <tableColumn id="8" name="225 Admin" dataDxfId="912"/>
    <tableColumn id="9" name="State Program: 1938" dataDxfId="911"/>
    <tableColumn id="10" name="State Admin: 1938001" dataDxfId="910"/>
    <tableColumn id="11" name="Total Amount Spent" dataDxfId="909">
      <calculatedColumnFormula>SUM(Table356237891946[[#This Row],[231 Program]:[State Admin: 1938001]])</calculatedColumnFormula>
    </tableColumn>
  </tableColumns>
  <tableStyleInfo name="TableStyleLight1" showFirstColumn="0" showLastColumn="0" showRowStripes="1" showColumnStripes="0"/>
</table>
</file>

<file path=xl/tables/table55.xml><?xml version="1.0" encoding="utf-8"?>
<table xmlns="http://schemas.openxmlformats.org/spreadsheetml/2006/main" id="46" name="Table3562102047" displayName="Table3562102047" ref="A69:J77" totalsRowShown="0" headerRowDxfId="908" dataDxfId="906" tableBorderDxfId="905" headerRowBorderDxfId="907" totalsRowBorderDxfId="904">
  <autoFilter ref="A69:J77"/>
  <tableColumns count="10">
    <tableColumn id="1" name="Item" dataDxfId="903"/>
    <tableColumn id="3" name="Description" dataDxfId="902"/>
    <tableColumn id="2" name="Amount" dataDxfId="901"/>
    <tableColumn id="5" name="231 Program" dataDxfId="900"/>
    <tableColumn id="6" name="231 Admin" dataDxfId="899"/>
    <tableColumn id="7" name="225 Program" dataDxfId="898"/>
    <tableColumn id="8" name="225 Admin" dataDxfId="897"/>
    <tableColumn id="9" name="State Program" dataDxfId="896"/>
    <tableColumn id="10" name="State Admin" dataDxfId="895"/>
    <tableColumn id="11" name="Total Amount Spent" dataDxfId="894">
      <calculatedColumnFormula>SUM(Table3562102047[[#This Row],[231 Program]:[State Admin]])</calculatedColumnFormula>
    </tableColumn>
  </tableColumns>
  <tableStyleInfo name="TableStyleLight1" showFirstColumn="0" showLastColumn="0" showRowStripes="1" showColumnStripes="0"/>
</table>
</file>

<file path=xl/tables/table56.xml><?xml version="1.0" encoding="utf-8"?>
<table xmlns="http://schemas.openxmlformats.org/spreadsheetml/2006/main" id="11" name="Table312" displayName="Table312" ref="A3:L20" totalsRowShown="0" headerRowDxfId="884" dataDxfId="882" tableBorderDxfId="881" headerRowBorderDxfId="883" totalsRowBorderDxfId="880">
  <autoFilter ref="A3:L20"/>
  <tableColumns count="12">
    <tableColumn id="1" name="Staff Member" dataDxfId="879"/>
    <tableColumn id="2" name="Title/Position" dataDxfId="878"/>
    <tableColumn id="4" name="Monthly Salary" dataDxfId="877"/>
    <tableColumn id="12" name="Monthly Benefits" dataDxfId="876"/>
    <tableColumn id="3" name="Total Paid" dataDxfId="875">
      <calculatedColumnFormula>Table312[[#This Row],[Monthly Salary]]+Table312[[#This Row],[Monthly Benefits]]</calculatedColumnFormula>
    </tableColumn>
    <tableColumn id="5" name="231 Program " dataDxfId="874"/>
    <tableColumn id="6" name="231 Admin " dataDxfId="873"/>
    <tableColumn id="7" name="225 Program " dataDxfId="872"/>
    <tableColumn id="8" name="225 Admin" dataDxfId="871"/>
    <tableColumn id="9" name="State Program" dataDxfId="870"/>
    <tableColumn id="10" name="State Admin" dataDxfId="869"/>
    <tableColumn id="11" name="Total Amount Spent" dataDxfId="868">
      <calculatedColumnFormula>F4+H4+J4</calculatedColumnFormula>
    </tableColumn>
  </tableColumns>
  <tableStyleInfo name="TableStyleLight1" showFirstColumn="0" showLastColumn="0" showRowStripes="1" showColumnStripes="0"/>
</table>
</file>

<file path=xl/tables/table57.xml><?xml version="1.0" encoding="utf-8"?>
<table xmlns="http://schemas.openxmlformats.org/spreadsheetml/2006/main" id="12" name="Table3513" displayName="Table3513" ref="A24:M38" totalsRowShown="0" headerRowDxfId="867" dataDxfId="865" tableBorderDxfId="864" headerRowBorderDxfId="866" totalsRowBorderDxfId="863">
  <autoFilter ref="A24:M38"/>
  <tableColumns count="13">
    <tableColumn id="1" name="Staff Member" dataDxfId="862"/>
    <tableColumn id="4" name="Title/Position" dataDxfId="861"/>
    <tableColumn id="3" name="Hours Worked" dataDxfId="860"/>
    <tableColumn id="12" name="Hourly Rate" dataDxfId="859"/>
    <tableColumn id="13" name="Benefits" dataDxfId="858"/>
    <tableColumn id="2" name="Total Paid" dataDxfId="857"/>
    <tableColumn id="5" name="231 Program" dataDxfId="856"/>
    <tableColumn id="6" name="231 Admin" dataDxfId="855"/>
    <tableColumn id="7" name="225 Program" dataDxfId="854"/>
    <tableColumn id="8" name="225 Admin" dataDxfId="853"/>
    <tableColumn id="9" name="State Program " dataDxfId="852"/>
    <tableColumn id="10" name="State Admin" dataDxfId="851"/>
    <tableColumn id="11" name="Total Amount Spent" dataDxfId="850">
      <calculatedColumnFormula>SUM(Table3513[[#This Row],[231 Program]:[State Admin]])</calculatedColumnFormula>
    </tableColumn>
  </tableColumns>
  <tableStyleInfo name="TableStyleLight1" showFirstColumn="0" showLastColumn="0" showRowStripes="1" showColumnStripes="0"/>
</table>
</file>

<file path=xl/tables/table58.xml><?xml version="1.0" encoding="utf-8"?>
<table xmlns="http://schemas.openxmlformats.org/spreadsheetml/2006/main" id="13" name="Table35614" displayName="Table35614" ref="A43:J52" totalsRowShown="0" headerRowDxfId="849" dataDxfId="847" tableBorderDxfId="846" headerRowBorderDxfId="848" totalsRowBorderDxfId="845">
  <autoFilter ref="A43:J52"/>
  <tableColumns count="10">
    <tableColumn id="1" name="Item" dataDxfId="844"/>
    <tableColumn id="2" name="Description" dataDxfId="843"/>
    <tableColumn id="4" name="Total" dataDxfId="842"/>
    <tableColumn id="5" name="231 Program" dataDxfId="841"/>
    <tableColumn id="6" name="231 Admin" dataDxfId="840"/>
    <tableColumn id="7" name="225 Program" dataDxfId="839"/>
    <tableColumn id="8" name="225 Admin" dataDxfId="838"/>
    <tableColumn id="9" name="State Program: 1938" dataDxfId="837"/>
    <tableColumn id="10" name="State Admin: 1938001" dataDxfId="836"/>
    <tableColumn id="11" name="Total Amount Allocated" dataDxfId="835">
      <calculatedColumnFormula>SUM(Table35614[[#This Row],[231 Program]:[State Admin: 1938001]])</calculatedColumnFormula>
    </tableColumn>
  </tableColumns>
  <tableStyleInfo name="TableStyleLight1" showFirstColumn="0" showLastColumn="0" showRowStripes="1" showColumnStripes="0"/>
</table>
</file>

<file path=xl/tables/table59.xml><?xml version="1.0" encoding="utf-8"?>
<table xmlns="http://schemas.openxmlformats.org/spreadsheetml/2006/main" id="14" name="Table356215" displayName="Table356215" ref="A56:J65" totalsRowShown="0" headerRowDxfId="834" dataDxfId="832" tableBorderDxfId="831" headerRowBorderDxfId="833" totalsRowBorderDxfId="830">
  <autoFilter ref="A56:J65"/>
  <tableColumns count="10">
    <tableColumn id="1" name="Item" dataDxfId="829"/>
    <tableColumn id="3" name="Description" dataDxfId="828"/>
    <tableColumn id="2" name="Amount" dataDxfId="827"/>
    <tableColumn id="5" name="231 Program" dataDxfId="826"/>
    <tableColumn id="6" name="231 Admin" dataDxfId="825"/>
    <tableColumn id="7" name="225 Program" dataDxfId="824"/>
    <tableColumn id="8" name="225 Admin" dataDxfId="823"/>
    <tableColumn id="9" name="State Program" dataDxfId="822"/>
    <tableColumn id="10" name="State Admin" dataDxfId="821"/>
    <tableColumn id="11" name="Total Amount Spent" dataDxfId="820">
      <calculatedColumnFormula>SUM(Table356215[[#This Row],[231 Program]:[State Admin]])</calculatedColumnFormula>
    </tableColumn>
  </tableColumns>
  <tableStyleInfo name="TableStyleLight1" showFirstColumn="0" showLastColumn="0" showRowStripes="1" showColumnStripes="0"/>
</table>
</file>

<file path=xl/tables/table6.xml><?xml version="1.0" encoding="utf-8"?>
<table xmlns="http://schemas.openxmlformats.org/spreadsheetml/2006/main" id="6" name="Table35623" displayName="Table35623" ref="A82:J91" totalsRowShown="0" headerRowDxfId="1713" dataDxfId="1711" tableBorderDxfId="1710" headerRowBorderDxfId="1712" totalsRowBorderDxfId="1709">
  <autoFilter ref="A82:J91"/>
  <tableColumns count="10">
    <tableColumn id="1" name="Item" dataDxfId="1708"/>
    <tableColumn id="3" name="Description" dataDxfId="1707"/>
    <tableColumn id="2" name="Amount" dataDxfId="1706"/>
    <tableColumn id="5" name="231 Program" dataDxfId="1705"/>
    <tableColumn id="6" name="231 Admin" dataDxfId="1704"/>
    <tableColumn id="7" name="225 Program" dataDxfId="1703"/>
    <tableColumn id="8" name="225 Admin" dataDxfId="1702"/>
    <tableColumn id="9" name="State Program: 1938" dataDxfId="1701"/>
    <tableColumn id="10" name="State Admin: 1938001" dataDxfId="1700"/>
    <tableColumn id="11" name="Total Amount Spent" dataDxfId="1699">
      <calculatedColumnFormula>SUM(Table35623[[#This Row],[231 Program]:[State Admin: 1938001]])</calculatedColumnFormula>
    </tableColumn>
  </tableColumns>
  <tableStyleInfo name="TableStyleLight1" showFirstColumn="0" showLastColumn="0" showRowStripes="1" showColumnStripes="0"/>
</table>
</file>

<file path=xl/tables/table60.xml><?xml version="1.0" encoding="utf-8"?>
<table xmlns="http://schemas.openxmlformats.org/spreadsheetml/2006/main" id="15" name="Table3562316" displayName="Table3562316" ref="A82:J91" totalsRowShown="0" headerRowDxfId="819" dataDxfId="817" tableBorderDxfId="816" headerRowBorderDxfId="818" totalsRowBorderDxfId="815">
  <autoFilter ref="A82:J91"/>
  <tableColumns count="10">
    <tableColumn id="1" name="Item" dataDxfId="814"/>
    <tableColumn id="3" name="Description" dataDxfId="813"/>
    <tableColumn id="2" name="Amount" dataDxfId="812"/>
    <tableColumn id="5" name="231 Program" dataDxfId="811"/>
    <tableColumn id="6" name="231 Admin" dataDxfId="810"/>
    <tableColumn id="7" name="225 Program" dataDxfId="809"/>
    <tableColumn id="8" name="225 Admin" dataDxfId="808"/>
    <tableColumn id="9" name="State Program: 1938" dataDxfId="807"/>
    <tableColumn id="10" name="State Admin: 1938001" dataDxfId="806"/>
    <tableColumn id="11" name="Total Amount Spent" dataDxfId="805">
      <calculatedColumnFormula>SUM(Table3562316[[#This Row],[231 Program]:[State Admin: 1938001]])</calculatedColumnFormula>
    </tableColumn>
  </tableColumns>
  <tableStyleInfo name="TableStyleLight1" showFirstColumn="0" showLastColumn="0" showRowStripes="1" showColumnStripes="0"/>
</table>
</file>

<file path=xl/tables/table61.xml><?xml version="1.0" encoding="utf-8"?>
<table xmlns="http://schemas.openxmlformats.org/spreadsheetml/2006/main" id="16" name="Table35623717" displayName="Table35623717" ref="A95:J104" totalsRowShown="0" headerRowDxfId="804" dataDxfId="802" tableBorderDxfId="801" headerRowBorderDxfId="803" totalsRowBorderDxfId="800">
  <autoFilter ref="A95:J104"/>
  <tableColumns count="10">
    <tableColumn id="1" name="Item" dataDxfId="799"/>
    <tableColumn id="3" name="Description" dataDxfId="798"/>
    <tableColumn id="2" name="Total Amount" dataDxfId="797"/>
    <tableColumn id="5" name="231 Program" dataDxfId="796"/>
    <tableColumn id="6" name="231 Admin" dataDxfId="795"/>
    <tableColumn id="7" name="225 Program" dataDxfId="794"/>
    <tableColumn id="8" name="225 Admin" dataDxfId="793"/>
    <tableColumn id="9" name="State Program: 1938" dataDxfId="792"/>
    <tableColumn id="10" name="State Admin: 1938001" dataDxfId="791"/>
    <tableColumn id="11" name="Total Amount Spent" dataDxfId="790">
      <calculatedColumnFormula>SUM(Table35623717[[#This Row],[231 Program]:[State Admin: 1938001]])</calculatedColumnFormula>
    </tableColumn>
  </tableColumns>
  <tableStyleInfo name="TableStyleLight1" showFirstColumn="0" showLastColumn="0" showRowStripes="1" showColumnStripes="0"/>
</table>
</file>

<file path=xl/tables/table62.xml><?xml version="1.0" encoding="utf-8"?>
<table xmlns="http://schemas.openxmlformats.org/spreadsheetml/2006/main" id="17" name="Table356237818" displayName="Table356237818" ref="A108:J117" totalsRowShown="0" headerRowDxfId="789" dataDxfId="787" tableBorderDxfId="786" headerRowBorderDxfId="788" totalsRowBorderDxfId="785">
  <autoFilter ref="A108:J117"/>
  <tableColumns count="10">
    <tableColumn id="1" name="Item" dataDxfId="784"/>
    <tableColumn id="3" name="Description _x000A_(mileage, airfare, etc.)" dataDxfId="783"/>
    <tableColumn id="2" name="Amount" dataDxfId="782"/>
    <tableColumn id="5" name="231 Program" dataDxfId="781"/>
    <tableColumn id="6" name="231 Admin" dataDxfId="780"/>
    <tableColumn id="7" name="225 Program" dataDxfId="779"/>
    <tableColumn id="8" name="225 Admin" dataDxfId="778"/>
    <tableColumn id="9" name="State Program: 1938" dataDxfId="777"/>
    <tableColumn id="10" name="State Admin: 1938001" dataDxfId="776"/>
    <tableColumn id="11" name="Total Amount Spent" dataDxfId="775">
      <calculatedColumnFormula>SUM(Table356237818[[#This Row],[231 Program]:[State Admin: 1938001]])</calculatedColumnFormula>
    </tableColumn>
  </tableColumns>
  <tableStyleInfo name="TableStyleLight1" showFirstColumn="0" showLastColumn="0" showRowStripes="1" showColumnStripes="0"/>
</table>
</file>

<file path=xl/tables/table63.xml><?xml version="1.0" encoding="utf-8"?>
<table xmlns="http://schemas.openxmlformats.org/spreadsheetml/2006/main" id="18" name="Table3562378919" displayName="Table3562378919" ref="A121:J130" totalsRowShown="0" headerRowDxfId="774" dataDxfId="772" tableBorderDxfId="771" headerRowBorderDxfId="773" totalsRowBorderDxfId="770">
  <autoFilter ref="A121:J130"/>
  <tableColumns count="10">
    <tableColumn id="1" name="Contract" dataDxfId="769"/>
    <tableColumn id="3" name="Description" dataDxfId="768"/>
    <tableColumn id="2" name="Amount" dataDxfId="767"/>
    <tableColumn id="5" name="231 Program" dataDxfId="766"/>
    <tableColumn id="6" name="231 Admin" dataDxfId="765"/>
    <tableColumn id="7" name="225 Program" dataDxfId="764"/>
    <tableColumn id="8" name="225 Admin" dataDxfId="763"/>
    <tableColumn id="9" name="State Program: 1938" dataDxfId="762"/>
    <tableColumn id="10" name="State Admin: 1938001" dataDxfId="761"/>
    <tableColumn id="11" name="Total Amount Spent" dataDxfId="760">
      <calculatedColumnFormula>SUM(Table3562378919[[#This Row],[231 Program]:[State Admin: 1938001]])</calculatedColumnFormula>
    </tableColumn>
  </tableColumns>
  <tableStyleInfo name="TableStyleLight1" showFirstColumn="0" showLastColumn="0" showRowStripes="1" showColumnStripes="0"/>
</table>
</file>

<file path=xl/tables/table64.xml><?xml version="1.0" encoding="utf-8"?>
<table xmlns="http://schemas.openxmlformats.org/spreadsheetml/2006/main" id="19" name="Table35621020" displayName="Table35621020" ref="A69:J77" totalsRowShown="0" headerRowDxfId="759" dataDxfId="757" tableBorderDxfId="756" headerRowBorderDxfId="758" totalsRowBorderDxfId="755">
  <autoFilter ref="A69:J77"/>
  <tableColumns count="10">
    <tableColumn id="1" name="Item" dataDxfId="754"/>
    <tableColumn id="3" name="Description" dataDxfId="753"/>
    <tableColumn id="2" name="Amount" dataDxfId="752"/>
    <tableColumn id="5" name="231 Program" dataDxfId="751"/>
    <tableColumn id="6" name="231 Admin" dataDxfId="750"/>
    <tableColumn id="7" name="225 Program" dataDxfId="749"/>
    <tableColumn id="8" name="225 Admin" dataDxfId="748"/>
    <tableColumn id="9" name="State Program" dataDxfId="747"/>
    <tableColumn id="10" name="State Admin" dataDxfId="746"/>
    <tableColumn id="11" name="Total Amount Spent" dataDxfId="745">
      <calculatedColumnFormula>SUM(Table35621020[[#This Row],[231 Program]:[State Admin]])</calculatedColumnFormula>
    </tableColumn>
  </tableColumns>
  <tableStyleInfo name="TableStyleLight1" showFirstColumn="0" showLastColumn="0" showRowStripes="1" showColumnStripes="0"/>
</table>
</file>

<file path=xl/tables/table65.xml><?xml version="1.0" encoding="utf-8"?>
<table xmlns="http://schemas.openxmlformats.org/spreadsheetml/2006/main" id="65" name="Table31266" displayName="Table31266" ref="A3:L20" totalsRowShown="0" headerRowDxfId="735" dataDxfId="733" tableBorderDxfId="732" headerRowBorderDxfId="734" totalsRowBorderDxfId="731">
  <autoFilter ref="A3:L20"/>
  <tableColumns count="12">
    <tableColumn id="1" name="Staff Member" dataDxfId="730"/>
    <tableColumn id="2" name="Title/Position" dataDxfId="729"/>
    <tableColumn id="4" name="Monthly Salary" dataDxfId="728"/>
    <tableColumn id="12" name="Monthly Benefits" dataDxfId="727"/>
    <tableColumn id="3" name="Total Paid" dataDxfId="726">
      <calculatedColumnFormula>Table31266[[#This Row],[Monthly Salary]]+Table31266[[#This Row],[Monthly Benefits]]</calculatedColumnFormula>
    </tableColumn>
    <tableColumn id="5" name="231 Program " dataDxfId="725"/>
    <tableColumn id="6" name="231 Admin " dataDxfId="724"/>
    <tableColumn id="7" name="225 Program " dataDxfId="723"/>
    <tableColumn id="8" name="225 Admin" dataDxfId="722"/>
    <tableColumn id="9" name="State Program" dataDxfId="721"/>
    <tableColumn id="10" name="State Admin" dataDxfId="720"/>
    <tableColumn id="11" name="Total Amount Spent" dataDxfId="719">
      <calculatedColumnFormula>F4+H4+J4</calculatedColumnFormula>
    </tableColumn>
  </tableColumns>
  <tableStyleInfo name="TableStyleLight1" showFirstColumn="0" showLastColumn="0" showRowStripes="1" showColumnStripes="0"/>
</table>
</file>

<file path=xl/tables/table66.xml><?xml version="1.0" encoding="utf-8"?>
<table xmlns="http://schemas.openxmlformats.org/spreadsheetml/2006/main" id="66" name="Table351367" displayName="Table351367" ref="A24:M38" totalsRowShown="0" headerRowDxfId="718" dataDxfId="716" tableBorderDxfId="715" headerRowBorderDxfId="717" totalsRowBorderDxfId="714">
  <autoFilter ref="A24:M38"/>
  <tableColumns count="13">
    <tableColumn id="1" name="Staff Member" dataDxfId="713"/>
    <tableColumn id="4" name="Title/Position" dataDxfId="712"/>
    <tableColumn id="3" name="Hours Worked" dataDxfId="711"/>
    <tableColumn id="12" name="Hourly Rate" dataDxfId="710"/>
    <tableColumn id="13" name="Benefits" dataDxfId="709"/>
    <tableColumn id="2" name="Total Paid" dataDxfId="708"/>
    <tableColumn id="5" name="231 Program" dataDxfId="707"/>
    <tableColumn id="6" name="231 Admin" dataDxfId="706"/>
    <tableColumn id="7" name="225 Program" dataDxfId="705"/>
    <tableColumn id="8" name="225 Admin" dataDxfId="704"/>
    <tableColumn id="9" name="State Program " dataDxfId="703"/>
    <tableColumn id="10" name="State Admin" dataDxfId="702"/>
    <tableColumn id="11" name="Total Amount Spent" dataDxfId="701">
      <calculatedColumnFormula>SUM(Table351367[[#This Row],[231 Program]:[State Admin]])</calculatedColumnFormula>
    </tableColumn>
  </tableColumns>
  <tableStyleInfo name="TableStyleLight1" showFirstColumn="0" showLastColumn="0" showRowStripes="1" showColumnStripes="0"/>
</table>
</file>

<file path=xl/tables/table67.xml><?xml version="1.0" encoding="utf-8"?>
<table xmlns="http://schemas.openxmlformats.org/spreadsheetml/2006/main" id="67" name="Table3561468" displayName="Table3561468" ref="A43:J52" totalsRowShown="0" headerRowDxfId="700" dataDxfId="698" tableBorderDxfId="697" headerRowBorderDxfId="699" totalsRowBorderDxfId="696">
  <autoFilter ref="A43:J52"/>
  <tableColumns count="10">
    <tableColumn id="1" name="Item" dataDxfId="695"/>
    <tableColumn id="2" name="Description" dataDxfId="694"/>
    <tableColumn id="4" name="Total" dataDxfId="693"/>
    <tableColumn id="5" name="231 Program" dataDxfId="692"/>
    <tableColumn id="6" name="231 Admin" dataDxfId="691"/>
    <tableColumn id="7" name="225 Program" dataDxfId="690"/>
    <tableColumn id="8" name="225 Admin" dataDxfId="689"/>
    <tableColumn id="9" name="State Program: 1938" dataDxfId="688"/>
    <tableColumn id="10" name="State Admin: 1938001" dataDxfId="687"/>
    <tableColumn id="11" name="Total Amount Allocated" dataDxfId="686">
      <calculatedColumnFormula>SUM(Table3561468[[#This Row],[231 Program]:[State Admin: 1938001]])</calculatedColumnFormula>
    </tableColumn>
  </tableColumns>
  <tableStyleInfo name="TableStyleLight1" showFirstColumn="0" showLastColumn="0" showRowStripes="1" showColumnStripes="0"/>
</table>
</file>

<file path=xl/tables/table68.xml><?xml version="1.0" encoding="utf-8"?>
<table xmlns="http://schemas.openxmlformats.org/spreadsheetml/2006/main" id="68" name="Table35621569" displayName="Table35621569" ref="A56:J65" totalsRowShown="0" headerRowDxfId="685" dataDxfId="683" tableBorderDxfId="682" headerRowBorderDxfId="684" totalsRowBorderDxfId="681">
  <autoFilter ref="A56:J65"/>
  <tableColumns count="10">
    <tableColumn id="1" name="Item" dataDxfId="680"/>
    <tableColumn id="3" name="Description" dataDxfId="679"/>
    <tableColumn id="2" name="Amount" dataDxfId="678"/>
    <tableColumn id="5" name="231 Program" dataDxfId="677"/>
    <tableColumn id="6" name="231 Admin" dataDxfId="676"/>
    <tableColumn id="7" name="225 Program" dataDxfId="675"/>
    <tableColumn id="8" name="225 Admin" dataDxfId="674"/>
    <tableColumn id="9" name="State Program" dataDxfId="673"/>
    <tableColumn id="10" name="State Admin" dataDxfId="672"/>
    <tableColumn id="11" name="Total Amount Spent" dataDxfId="671">
      <calculatedColumnFormula>SUM(Table35621569[[#This Row],[231 Program]:[State Admin]])</calculatedColumnFormula>
    </tableColumn>
  </tableColumns>
  <tableStyleInfo name="TableStyleLight1" showFirstColumn="0" showLastColumn="0" showRowStripes="1" showColumnStripes="0"/>
</table>
</file>

<file path=xl/tables/table69.xml><?xml version="1.0" encoding="utf-8"?>
<table xmlns="http://schemas.openxmlformats.org/spreadsheetml/2006/main" id="69" name="Table356231670" displayName="Table356231670" ref="A82:J91" totalsRowShown="0" headerRowDxfId="670" dataDxfId="668" tableBorderDxfId="667" headerRowBorderDxfId="669" totalsRowBorderDxfId="666">
  <autoFilter ref="A82:J91"/>
  <tableColumns count="10">
    <tableColumn id="1" name="Item" dataDxfId="665"/>
    <tableColumn id="3" name="Description" dataDxfId="664"/>
    <tableColumn id="2" name="Amount" dataDxfId="663"/>
    <tableColumn id="5" name="231 Program" dataDxfId="662"/>
    <tableColumn id="6" name="231 Admin" dataDxfId="661"/>
    <tableColumn id="7" name="225 Program" dataDxfId="660"/>
    <tableColumn id="8" name="225 Admin" dataDxfId="659"/>
    <tableColumn id="9" name="State Program: 1938" dataDxfId="658"/>
    <tableColumn id="10" name="State Admin: 1938001" dataDxfId="657"/>
    <tableColumn id="11" name="Total Amount Spent" dataDxfId="656">
      <calculatedColumnFormula>SUM(Table356231670[[#This Row],[231 Program]:[State Admin: 1938001]])</calculatedColumnFormula>
    </tableColumn>
  </tableColumns>
  <tableStyleInfo name="TableStyleLight1" showFirstColumn="0" showLastColumn="0" showRowStripes="1" showColumnStripes="0"/>
</table>
</file>

<file path=xl/tables/table7.xml><?xml version="1.0" encoding="utf-8"?>
<table xmlns="http://schemas.openxmlformats.org/spreadsheetml/2006/main" id="7" name="Table356237" displayName="Table356237" ref="A95:J104" totalsRowShown="0" headerRowDxfId="1698" dataDxfId="1696" tableBorderDxfId="1695" headerRowBorderDxfId="1697" totalsRowBorderDxfId="1694">
  <autoFilter ref="A95:J104"/>
  <tableColumns count="10">
    <tableColumn id="1" name="Item" dataDxfId="1693"/>
    <tableColumn id="3" name="Description" dataDxfId="1692"/>
    <tableColumn id="2" name="Total Amount" dataDxfId="1691"/>
    <tableColumn id="5" name="231 Program" dataDxfId="1690"/>
    <tableColumn id="6" name="231 Admin" dataDxfId="1689"/>
    <tableColumn id="7" name="225 Program" dataDxfId="1688"/>
    <tableColumn id="8" name="225 Admin" dataDxfId="1687"/>
    <tableColumn id="9" name="State Program: 1938" dataDxfId="1686"/>
    <tableColumn id="10" name="State Admin: 1938001" dataDxfId="1685"/>
    <tableColumn id="11" name="Total Amount Spent" dataDxfId="1684">
      <calculatedColumnFormula>SUM(Table356237[[#This Row],[231 Program]:[State Admin: 1938001]])</calculatedColumnFormula>
    </tableColumn>
  </tableColumns>
  <tableStyleInfo name="TableStyleLight1" showFirstColumn="0" showLastColumn="0" showRowStripes="1" showColumnStripes="0"/>
</table>
</file>

<file path=xl/tables/table70.xml><?xml version="1.0" encoding="utf-8"?>
<table xmlns="http://schemas.openxmlformats.org/spreadsheetml/2006/main" id="70" name="Table3562371771" displayName="Table3562371771" ref="A95:J104" totalsRowShown="0" headerRowDxfId="655" dataDxfId="653" tableBorderDxfId="652" headerRowBorderDxfId="654" totalsRowBorderDxfId="651">
  <autoFilter ref="A95:J104"/>
  <tableColumns count="10">
    <tableColumn id="1" name="Item" dataDxfId="650"/>
    <tableColumn id="3" name="Description" dataDxfId="649"/>
    <tableColumn id="2" name="Total Amount" dataDxfId="648"/>
    <tableColumn id="5" name="231 Program" dataDxfId="647"/>
    <tableColumn id="6" name="231 Admin" dataDxfId="646"/>
    <tableColumn id="7" name="225 Program" dataDxfId="645"/>
    <tableColumn id="8" name="225 Admin" dataDxfId="644"/>
    <tableColumn id="9" name="State Program: 1938" dataDxfId="643"/>
    <tableColumn id="10" name="State Admin: 1938001" dataDxfId="642"/>
    <tableColumn id="11" name="Total Amount Spent" dataDxfId="641">
      <calculatedColumnFormula>SUM(Table3562371771[[#This Row],[231 Program]:[State Admin: 1938001]])</calculatedColumnFormula>
    </tableColumn>
  </tableColumns>
  <tableStyleInfo name="TableStyleLight1" showFirstColumn="0" showLastColumn="0" showRowStripes="1" showColumnStripes="0"/>
</table>
</file>

<file path=xl/tables/table71.xml><?xml version="1.0" encoding="utf-8"?>
<table xmlns="http://schemas.openxmlformats.org/spreadsheetml/2006/main" id="71" name="Table35623781872" displayName="Table35623781872" ref="A108:J117" totalsRowShown="0" headerRowDxfId="640" dataDxfId="638" tableBorderDxfId="637" headerRowBorderDxfId="639" totalsRowBorderDxfId="636">
  <autoFilter ref="A108:J117"/>
  <tableColumns count="10">
    <tableColumn id="1" name="Item" dataDxfId="635"/>
    <tableColumn id="3" name="Description _x000A_(mileage, airfare, etc.)" dataDxfId="634"/>
    <tableColumn id="2" name="Amount" dataDxfId="633"/>
    <tableColumn id="5" name="231 Program" dataDxfId="632"/>
    <tableColumn id="6" name="231 Admin" dataDxfId="631"/>
    <tableColumn id="7" name="225 Program" dataDxfId="630"/>
    <tableColumn id="8" name="225 Admin" dataDxfId="629"/>
    <tableColumn id="9" name="State Program: 1938" dataDxfId="628"/>
    <tableColumn id="10" name="State Admin: 1938001" dataDxfId="627"/>
    <tableColumn id="11" name="Total Amount Spent" dataDxfId="626">
      <calculatedColumnFormula>SUM(Table35623781872[[#This Row],[231 Program]:[State Admin: 1938001]])</calculatedColumnFormula>
    </tableColumn>
  </tableColumns>
  <tableStyleInfo name="TableStyleLight1" showFirstColumn="0" showLastColumn="0" showRowStripes="1" showColumnStripes="0"/>
</table>
</file>

<file path=xl/tables/table72.xml><?xml version="1.0" encoding="utf-8"?>
<table xmlns="http://schemas.openxmlformats.org/spreadsheetml/2006/main" id="72" name="Table356237891973" displayName="Table356237891973" ref="A121:J130" totalsRowShown="0" headerRowDxfId="625" dataDxfId="623" tableBorderDxfId="622" headerRowBorderDxfId="624" totalsRowBorderDxfId="621">
  <autoFilter ref="A121:J130"/>
  <tableColumns count="10">
    <tableColumn id="1" name="Contract" dataDxfId="620"/>
    <tableColumn id="3" name="Description" dataDxfId="619"/>
    <tableColumn id="2" name="Amount" dataDxfId="618"/>
    <tableColumn id="5" name="231 Program" dataDxfId="617"/>
    <tableColumn id="6" name="231 Admin" dataDxfId="616"/>
    <tableColumn id="7" name="225 Program" dataDxfId="615"/>
    <tableColumn id="8" name="225 Admin" dataDxfId="614"/>
    <tableColumn id="9" name="State Program: 1938" dataDxfId="613"/>
    <tableColumn id="10" name="State Admin: 1938001" dataDxfId="612"/>
    <tableColumn id="11" name="Total Amount Spent" dataDxfId="611">
      <calculatedColumnFormula>SUM(Table356237891973[[#This Row],[231 Program]:[State Admin: 1938001]])</calculatedColumnFormula>
    </tableColumn>
  </tableColumns>
  <tableStyleInfo name="TableStyleLight1" showFirstColumn="0" showLastColumn="0" showRowStripes="1" showColumnStripes="0"/>
</table>
</file>

<file path=xl/tables/table73.xml><?xml version="1.0" encoding="utf-8"?>
<table xmlns="http://schemas.openxmlformats.org/spreadsheetml/2006/main" id="73" name="Table3562102074" displayName="Table3562102074" ref="A69:J77" totalsRowShown="0" headerRowDxfId="610" dataDxfId="608" tableBorderDxfId="607" headerRowBorderDxfId="609" totalsRowBorderDxfId="606">
  <autoFilter ref="A69:J77"/>
  <tableColumns count="10">
    <tableColumn id="1" name="Item" dataDxfId="605"/>
    <tableColumn id="3" name="Description" dataDxfId="604"/>
    <tableColumn id="2" name="Amount" dataDxfId="603"/>
    <tableColumn id="5" name="231 Program" dataDxfId="602"/>
    <tableColumn id="6" name="231 Admin" dataDxfId="601"/>
    <tableColumn id="7" name="225 Program" dataDxfId="600"/>
    <tableColumn id="8" name="225 Admin" dataDxfId="599"/>
    <tableColumn id="9" name="State Program" dataDxfId="598"/>
    <tableColumn id="10" name="State Admin" dataDxfId="597"/>
    <tableColumn id="11" name="Total Amount Spent" dataDxfId="596">
      <calculatedColumnFormula>SUM(Table3562102074[[#This Row],[231 Program]:[State Admin]])</calculatedColumnFormula>
    </tableColumn>
  </tableColumns>
  <tableStyleInfo name="TableStyleLight1" showFirstColumn="0" showLastColumn="0" showRowStripes="1" showColumnStripes="0"/>
</table>
</file>

<file path=xl/tables/table74.xml><?xml version="1.0" encoding="utf-8"?>
<table xmlns="http://schemas.openxmlformats.org/spreadsheetml/2006/main" id="74" name="Table31275" displayName="Table31275" ref="A3:L20" totalsRowShown="0" headerRowDxfId="586" dataDxfId="584" tableBorderDxfId="583" headerRowBorderDxfId="585" totalsRowBorderDxfId="582">
  <autoFilter ref="A3:L20"/>
  <tableColumns count="12">
    <tableColumn id="1" name="Staff Member" dataDxfId="581"/>
    <tableColumn id="2" name="Title/Position" dataDxfId="580"/>
    <tableColumn id="4" name="Monthly Salary" dataDxfId="579"/>
    <tableColumn id="12" name="Monthly Benefits" dataDxfId="578"/>
    <tableColumn id="3" name="Total Paid" dataDxfId="577">
      <calculatedColumnFormula>Table31275[[#This Row],[Monthly Salary]]+Table31275[[#This Row],[Monthly Benefits]]</calculatedColumnFormula>
    </tableColumn>
    <tableColumn id="5" name="231 Program " dataDxfId="576"/>
    <tableColumn id="6" name="231 Admin " dataDxfId="575"/>
    <tableColumn id="7" name="225 Program " dataDxfId="574"/>
    <tableColumn id="8" name="225 Admin" dataDxfId="573"/>
    <tableColumn id="9" name="State Program" dataDxfId="572"/>
    <tableColumn id="10" name="State Admin" dataDxfId="571"/>
    <tableColumn id="11" name="Total Amount Spent" dataDxfId="570">
      <calculatedColumnFormula>F4+H4+J4</calculatedColumnFormula>
    </tableColumn>
  </tableColumns>
  <tableStyleInfo name="TableStyleLight1" showFirstColumn="0" showLastColumn="0" showRowStripes="1" showColumnStripes="0"/>
</table>
</file>

<file path=xl/tables/table75.xml><?xml version="1.0" encoding="utf-8"?>
<table xmlns="http://schemas.openxmlformats.org/spreadsheetml/2006/main" id="75" name="Table351376" displayName="Table351376" ref="A24:M38" totalsRowShown="0" headerRowDxfId="569" dataDxfId="567" tableBorderDxfId="566" headerRowBorderDxfId="568" totalsRowBorderDxfId="565">
  <autoFilter ref="A24:M38"/>
  <tableColumns count="13">
    <tableColumn id="1" name="Staff Member" dataDxfId="564"/>
    <tableColumn id="4" name="Title/Position" dataDxfId="563"/>
    <tableColumn id="3" name="Hours Worked" dataDxfId="562"/>
    <tableColumn id="12" name="Hourly Rate" dataDxfId="561"/>
    <tableColumn id="13" name="Benefits" dataDxfId="560"/>
    <tableColumn id="2" name="Total Paid" dataDxfId="559"/>
    <tableColumn id="5" name="231 Program" dataDxfId="558"/>
    <tableColumn id="6" name="231 Admin" dataDxfId="557"/>
    <tableColumn id="7" name="225 Program" dataDxfId="556"/>
    <tableColumn id="8" name="225 Admin" dataDxfId="555"/>
    <tableColumn id="9" name="State Program " dataDxfId="554"/>
    <tableColumn id="10" name="State Admin" dataDxfId="553"/>
    <tableColumn id="11" name="Total Amount Spent" dataDxfId="552">
      <calculatedColumnFormula>SUM(Table351376[[#This Row],[231 Program]:[State Admin]])</calculatedColumnFormula>
    </tableColumn>
  </tableColumns>
  <tableStyleInfo name="TableStyleLight1" showFirstColumn="0" showLastColumn="0" showRowStripes="1" showColumnStripes="0"/>
</table>
</file>

<file path=xl/tables/table76.xml><?xml version="1.0" encoding="utf-8"?>
<table xmlns="http://schemas.openxmlformats.org/spreadsheetml/2006/main" id="76" name="Table3561477" displayName="Table3561477" ref="A43:J52" totalsRowShown="0" headerRowDxfId="551" dataDxfId="549" tableBorderDxfId="548" headerRowBorderDxfId="550" totalsRowBorderDxfId="547">
  <autoFilter ref="A43:J52"/>
  <tableColumns count="10">
    <tableColumn id="1" name="Item" dataDxfId="546"/>
    <tableColumn id="2" name="Description" dataDxfId="545"/>
    <tableColumn id="4" name="Total" dataDxfId="544"/>
    <tableColumn id="5" name="231 Program" dataDxfId="543"/>
    <tableColumn id="6" name="231 Admin" dataDxfId="542"/>
    <tableColumn id="7" name="225 Program" dataDxfId="541"/>
    <tableColumn id="8" name="225 Admin" dataDxfId="540"/>
    <tableColumn id="9" name="State Program: 1938" dataDxfId="539"/>
    <tableColumn id="10" name="State Admin: 1938001" dataDxfId="538"/>
    <tableColumn id="11" name="Total Amount Allocated" dataDxfId="537">
      <calculatedColumnFormula>SUM(Table3561477[[#This Row],[231 Program]:[State Admin: 1938001]])</calculatedColumnFormula>
    </tableColumn>
  </tableColumns>
  <tableStyleInfo name="TableStyleLight1" showFirstColumn="0" showLastColumn="0" showRowStripes="1" showColumnStripes="0"/>
</table>
</file>

<file path=xl/tables/table77.xml><?xml version="1.0" encoding="utf-8"?>
<table xmlns="http://schemas.openxmlformats.org/spreadsheetml/2006/main" id="77" name="Table35621578" displayName="Table35621578" ref="A56:J65" totalsRowShown="0" headerRowDxfId="536" dataDxfId="534" tableBorderDxfId="533" headerRowBorderDxfId="535" totalsRowBorderDxfId="532">
  <autoFilter ref="A56:J65"/>
  <tableColumns count="10">
    <tableColumn id="1" name="Item" dataDxfId="531"/>
    <tableColumn id="3" name="Description" dataDxfId="530"/>
    <tableColumn id="2" name="Amount" dataDxfId="529"/>
    <tableColumn id="5" name="231 Program" dataDxfId="528"/>
    <tableColumn id="6" name="231 Admin" dataDxfId="527"/>
    <tableColumn id="7" name="225 Program" dataDxfId="526"/>
    <tableColumn id="8" name="225 Admin" dataDxfId="525"/>
    <tableColumn id="9" name="State Program" dataDxfId="524"/>
    <tableColumn id="10" name="State Admin" dataDxfId="523"/>
    <tableColumn id="11" name="Total Amount Spent" dataDxfId="522">
      <calculatedColumnFormula>SUM(Table35621578[[#This Row],[231 Program]:[State Admin]])</calculatedColumnFormula>
    </tableColumn>
  </tableColumns>
  <tableStyleInfo name="TableStyleLight1" showFirstColumn="0" showLastColumn="0" showRowStripes="1" showColumnStripes="0"/>
</table>
</file>

<file path=xl/tables/table78.xml><?xml version="1.0" encoding="utf-8"?>
<table xmlns="http://schemas.openxmlformats.org/spreadsheetml/2006/main" id="78" name="Table356231679" displayName="Table356231679" ref="A82:J91" totalsRowShown="0" headerRowDxfId="521" dataDxfId="519" tableBorderDxfId="518" headerRowBorderDxfId="520" totalsRowBorderDxfId="517">
  <autoFilter ref="A82:J91"/>
  <tableColumns count="10">
    <tableColumn id="1" name="Item" dataDxfId="516"/>
    <tableColumn id="3" name="Description" dataDxfId="515"/>
    <tableColumn id="2" name="Amount" dataDxfId="514"/>
    <tableColumn id="5" name="231 Program" dataDxfId="513"/>
    <tableColumn id="6" name="231 Admin" dataDxfId="512"/>
    <tableColumn id="7" name="225 Program" dataDxfId="511"/>
    <tableColumn id="8" name="225 Admin" dataDxfId="510"/>
    <tableColumn id="9" name="State Program: 1938" dataDxfId="509"/>
    <tableColumn id="10" name="State Admin: 1938001" dataDxfId="508"/>
    <tableColumn id="11" name="Total Amount Spent" dataDxfId="507">
      <calculatedColumnFormula>SUM(Table356231679[[#This Row],[231 Program]:[State Admin: 1938001]])</calculatedColumnFormula>
    </tableColumn>
  </tableColumns>
  <tableStyleInfo name="TableStyleLight1" showFirstColumn="0" showLastColumn="0" showRowStripes="1" showColumnStripes="0"/>
</table>
</file>

<file path=xl/tables/table79.xml><?xml version="1.0" encoding="utf-8"?>
<table xmlns="http://schemas.openxmlformats.org/spreadsheetml/2006/main" id="79" name="Table3562371780" displayName="Table3562371780" ref="A95:J104" totalsRowShown="0" headerRowDxfId="506" dataDxfId="504" tableBorderDxfId="503" headerRowBorderDxfId="505" totalsRowBorderDxfId="502">
  <autoFilter ref="A95:J104"/>
  <tableColumns count="10">
    <tableColumn id="1" name="Item" dataDxfId="501"/>
    <tableColumn id="3" name="Description" dataDxfId="500"/>
    <tableColumn id="2" name="Total Amount" dataDxfId="499"/>
    <tableColumn id="5" name="231 Program" dataDxfId="498"/>
    <tableColumn id="6" name="231 Admin" dataDxfId="497"/>
    <tableColumn id="7" name="225 Program" dataDxfId="496"/>
    <tableColumn id="8" name="225 Admin" dataDxfId="495"/>
    <tableColumn id="9" name="State Program: 1938" dataDxfId="494"/>
    <tableColumn id="10" name="State Admin: 1938001" dataDxfId="493"/>
    <tableColumn id="11" name="Total Amount Spent" dataDxfId="492">
      <calculatedColumnFormula>SUM(Table3562371780[[#This Row],[231 Program]:[State Admin: 1938001]])</calculatedColumnFormula>
    </tableColumn>
  </tableColumns>
  <tableStyleInfo name="TableStyleLight1" showFirstColumn="0" showLastColumn="0" showRowStripes="1" showColumnStripes="0"/>
</table>
</file>

<file path=xl/tables/table8.xml><?xml version="1.0" encoding="utf-8"?>
<table xmlns="http://schemas.openxmlformats.org/spreadsheetml/2006/main" id="8" name="Table3562378" displayName="Table3562378" ref="A108:J117" totalsRowShown="0" headerRowDxfId="1683" dataDxfId="1681" tableBorderDxfId="1680" headerRowBorderDxfId="1682" totalsRowBorderDxfId="1679">
  <autoFilter ref="A108:J117"/>
  <tableColumns count="10">
    <tableColumn id="1" name="Item" dataDxfId="1678"/>
    <tableColumn id="3" name="Description _x000A_(mileage, airfare, etc.)" dataDxfId="1677"/>
    <tableColumn id="2" name="Amount" dataDxfId="1676"/>
    <tableColumn id="5" name="231 Program" dataDxfId="1675"/>
    <tableColumn id="6" name="231 Admin" dataDxfId="1674"/>
    <tableColumn id="7" name="225 Program" dataDxfId="1673"/>
    <tableColumn id="8" name="225 Admin" dataDxfId="1672"/>
    <tableColumn id="9" name="State Program: 1938" dataDxfId="1671"/>
    <tableColumn id="10" name="State Admin: 1938001" dataDxfId="1670"/>
    <tableColumn id="11" name="Total Amount Spent" dataDxfId="1669">
      <calculatedColumnFormula>SUM(Table3562378[[#This Row],[231 Program]:[State Admin: 1938001]])</calculatedColumnFormula>
    </tableColumn>
  </tableColumns>
  <tableStyleInfo name="TableStyleLight1" showFirstColumn="0" showLastColumn="0" showRowStripes="1" showColumnStripes="0"/>
</table>
</file>

<file path=xl/tables/table80.xml><?xml version="1.0" encoding="utf-8"?>
<table xmlns="http://schemas.openxmlformats.org/spreadsheetml/2006/main" id="80" name="Table35623781881" displayName="Table35623781881" ref="A108:J117" totalsRowShown="0" headerRowDxfId="491" dataDxfId="489" tableBorderDxfId="488" headerRowBorderDxfId="490" totalsRowBorderDxfId="487">
  <autoFilter ref="A108:J117"/>
  <tableColumns count="10">
    <tableColumn id="1" name="Item" dataDxfId="486"/>
    <tableColumn id="3" name="Description _x000A_(mileage, airfare, etc.)" dataDxfId="485"/>
    <tableColumn id="2" name="Amount" dataDxfId="484"/>
    <tableColumn id="5" name="231 Program" dataDxfId="483"/>
    <tableColumn id="6" name="231 Admin" dataDxfId="482"/>
    <tableColumn id="7" name="225 Program" dataDxfId="481"/>
    <tableColumn id="8" name="225 Admin" dataDxfId="480"/>
    <tableColumn id="9" name="State Program: 1938" dataDxfId="479"/>
    <tableColumn id="10" name="State Admin: 1938001" dataDxfId="478"/>
    <tableColumn id="11" name="Total Amount Spent" dataDxfId="477">
      <calculatedColumnFormula>SUM(Table35623781881[[#This Row],[231 Program]:[State Admin: 1938001]])</calculatedColumnFormula>
    </tableColumn>
  </tableColumns>
  <tableStyleInfo name="TableStyleLight1" showFirstColumn="0" showLastColumn="0" showRowStripes="1" showColumnStripes="0"/>
</table>
</file>

<file path=xl/tables/table81.xml><?xml version="1.0" encoding="utf-8"?>
<table xmlns="http://schemas.openxmlformats.org/spreadsheetml/2006/main" id="81" name="Table356237891982" displayName="Table356237891982" ref="A121:J130" totalsRowShown="0" headerRowDxfId="476" dataDxfId="474" tableBorderDxfId="473" headerRowBorderDxfId="475" totalsRowBorderDxfId="472">
  <autoFilter ref="A121:J130"/>
  <tableColumns count="10">
    <tableColumn id="1" name="Contract" dataDxfId="471"/>
    <tableColumn id="3" name="Description" dataDxfId="470"/>
    <tableColumn id="2" name="Amount" dataDxfId="469"/>
    <tableColumn id="5" name="231 Program" dataDxfId="468"/>
    <tableColumn id="6" name="231 Admin" dataDxfId="467"/>
    <tableColumn id="7" name="225 Program" dataDxfId="466"/>
    <tableColumn id="8" name="225 Admin" dataDxfId="465"/>
    <tableColumn id="9" name="State Program: 1938" dataDxfId="464"/>
    <tableColumn id="10" name="State Admin: 1938001" dataDxfId="463"/>
    <tableColumn id="11" name="Total Amount Spent" dataDxfId="462">
      <calculatedColumnFormula>SUM(Table356237891982[[#This Row],[231 Program]:[State Admin: 1938001]])</calculatedColumnFormula>
    </tableColumn>
  </tableColumns>
  <tableStyleInfo name="TableStyleLight1" showFirstColumn="0" showLastColumn="0" showRowStripes="1" showColumnStripes="0"/>
</table>
</file>

<file path=xl/tables/table82.xml><?xml version="1.0" encoding="utf-8"?>
<table xmlns="http://schemas.openxmlformats.org/spreadsheetml/2006/main" id="82" name="Table3562102083" displayName="Table3562102083" ref="A69:J77" totalsRowShown="0" headerRowDxfId="461" dataDxfId="459" tableBorderDxfId="458" headerRowBorderDxfId="460" totalsRowBorderDxfId="457">
  <autoFilter ref="A69:J77"/>
  <tableColumns count="10">
    <tableColumn id="1" name="Item" dataDxfId="456"/>
    <tableColumn id="3" name="Description" dataDxfId="455"/>
    <tableColumn id="2" name="Amount" dataDxfId="454"/>
    <tableColumn id="5" name="231 Program" dataDxfId="453"/>
    <tableColumn id="6" name="231 Admin" dataDxfId="452"/>
    <tableColumn id="7" name="225 Program" dataDxfId="451"/>
    <tableColumn id="8" name="225 Admin" dataDxfId="450"/>
    <tableColumn id="9" name="State Program" dataDxfId="449"/>
    <tableColumn id="10" name="State Admin" dataDxfId="448"/>
    <tableColumn id="11" name="Total Amount Spent" dataDxfId="447">
      <calculatedColumnFormula>SUM(Table3562102083[[#This Row],[231 Program]:[State Admin]])</calculatedColumnFormula>
    </tableColumn>
  </tableColumns>
  <tableStyleInfo name="TableStyleLight1" showFirstColumn="0" showLastColumn="0" showRowStripes="1" showColumnStripes="0"/>
</table>
</file>

<file path=xl/tables/table83.xml><?xml version="1.0" encoding="utf-8"?>
<table xmlns="http://schemas.openxmlformats.org/spreadsheetml/2006/main" id="83" name="Table3127584" displayName="Table3127584" ref="A3:L20" totalsRowShown="0" headerRowDxfId="437" dataDxfId="435" tableBorderDxfId="434" headerRowBorderDxfId="436" totalsRowBorderDxfId="433">
  <autoFilter ref="A3:L20"/>
  <tableColumns count="12">
    <tableColumn id="1" name="Staff Member" dataDxfId="432"/>
    <tableColumn id="2" name="Title/Position" dataDxfId="431"/>
    <tableColumn id="4" name="Monthly Salary" dataDxfId="430"/>
    <tableColumn id="12" name="Monthly Benefits" dataDxfId="429"/>
    <tableColumn id="3" name="Total Paid" dataDxfId="428">
      <calculatedColumnFormula>Table3127584[[#This Row],[Monthly Salary]]+Table3127584[[#This Row],[Monthly Benefits]]</calculatedColumnFormula>
    </tableColumn>
    <tableColumn id="5" name="231 Program " dataDxfId="427"/>
    <tableColumn id="6" name="231 Admin " dataDxfId="426"/>
    <tableColumn id="7" name="225 Program " dataDxfId="425"/>
    <tableColumn id="8" name="225 Admin" dataDxfId="424"/>
    <tableColumn id="9" name="State Program" dataDxfId="423"/>
    <tableColumn id="10" name="State Admin" dataDxfId="422"/>
    <tableColumn id="11" name="Total Amount Spent" dataDxfId="421">
      <calculatedColumnFormula>F4+H4+J4</calculatedColumnFormula>
    </tableColumn>
  </tableColumns>
  <tableStyleInfo name="TableStyleLight1" showFirstColumn="0" showLastColumn="0" showRowStripes="1" showColumnStripes="0"/>
</table>
</file>

<file path=xl/tables/table84.xml><?xml version="1.0" encoding="utf-8"?>
<table xmlns="http://schemas.openxmlformats.org/spreadsheetml/2006/main" id="84" name="Table35137685" displayName="Table35137685" ref="A24:M38" totalsRowShown="0" headerRowDxfId="420" dataDxfId="418" tableBorderDxfId="417" headerRowBorderDxfId="419" totalsRowBorderDxfId="416">
  <autoFilter ref="A24:M38"/>
  <tableColumns count="13">
    <tableColumn id="1" name="Staff Member" dataDxfId="415"/>
    <tableColumn id="4" name="Title/Position" dataDxfId="414"/>
    <tableColumn id="3" name="Hours Worked" dataDxfId="413"/>
    <tableColumn id="12" name="Hourly Rate" dataDxfId="412"/>
    <tableColumn id="13" name="Benefits" dataDxfId="411"/>
    <tableColumn id="2" name="Total Paid" dataDxfId="410"/>
    <tableColumn id="5" name="231 Program" dataDxfId="409"/>
    <tableColumn id="6" name="231 Admin" dataDxfId="408"/>
    <tableColumn id="7" name="225 Program" dataDxfId="407"/>
    <tableColumn id="8" name="225 Admin" dataDxfId="406"/>
    <tableColumn id="9" name="State Program " dataDxfId="405"/>
    <tableColumn id="10" name="State Admin" dataDxfId="404"/>
    <tableColumn id="11" name="Total Amount Spent" dataDxfId="403">
      <calculatedColumnFormula>SUM(Table35137685[[#This Row],[231 Program]:[State Admin]])</calculatedColumnFormula>
    </tableColumn>
  </tableColumns>
  <tableStyleInfo name="TableStyleLight1" showFirstColumn="0" showLastColumn="0" showRowStripes="1" showColumnStripes="0"/>
</table>
</file>

<file path=xl/tables/table85.xml><?xml version="1.0" encoding="utf-8"?>
<table xmlns="http://schemas.openxmlformats.org/spreadsheetml/2006/main" id="85" name="Table356147786" displayName="Table356147786" ref="A43:J52" totalsRowShown="0" headerRowDxfId="402" dataDxfId="400" tableBorderDxfId="399" headerRowBorderDxfId="401" totalsRowBorderDxfId="398">
  <autoFilter ref="A43:J52"/>
  <tableColumns count="10">
    <tableColumn id="1" name="Item" dataDxfId="397"/>
    <tableColumn id="2" name="Description" dataDxfId="396"/>
    <tableColumn id="4" name="Total" dataDxfId="395"/>
    <tableColumn id="5" name="231 Program" dataDxfId="394"/>
    <tableColumn id="6" name="231 Admin" dataDxfId="393"/>
    <tableColumn id="7" name="225 Program" dataDxfId="392"/>
    <tableColumn id="8" name="225 Admin" dataDxfId="391"/>
    <tableColumn id="9" name="State Program: 1938" dataDxfId="390"/>
    <tableColumn id="10" name="State Admin: 1938001" dataDxfId="389"/>
    <tableColumn id="11" name="Total Amount Allocated" dataDxfId="388">
      <calculatedColumnFormula>SUM(Table356147786[[#This Row],[231 Program]:[State Admin: 1938001]])</calculatedColumnFormula>
    </tableColumn>
  </tableColumns>
  <tableStyleInfo name="TableStyleLight1" showFirstColumn="0" showLastColumn="0" showRowStripes="1" showColumnStripes="0"/>
</table>
</file>

<file path=xl/tables/table86.xml><?xml version="1.0" encoding="utf-8"?>
<table xmlns="http://schemas.openxmlformats.org/spreadsheetml/2006/main" id="86" name="Table3562157887" displayName="Table3562157887" ref="A56:J65" totalsRowShown="0" headerRowDxfId="387" dataDxfId="385" tableBorderDxfId="384" headerRowBorderDxfId="386" totalsRowBorderDxfId="383">
  <autoFilter ref="A56:J65"/>
  <tableColumns count="10">
    <tableColumn id="1" name="Item" dataDxfId="382"/>
    <tableColumn id="3" name="Description" dataDxfId="381"/>
    <tableColumn id="2" name="Amount" dataDxfId="380"/>
    <tableColumn id="5" name="231 Program" dataDxfId="379"/>
    <tableColumn id="6" name="231 Admin" dataDxfId="378"/>
    <tableColumn id="7" name="225 Program" dataDxfId="377"/>
    <tableColumn id="8" name="225 Admin" dataDxfId="376"/>
    <tableColumn id="9" name="State Program" dataDxfId="375"/>
    <tableColumn id="10" name="State Admin" dataDxfId="374"/>
    <tableColumn id="11" name="Total Amount Spent" dataDxfId="373">
      <calculatedColumnFormula>SUM(Table3562157887[[#This Row],[231 Program]:[State Admin]])</calculatedColumnFormula>
    </tableColumn>
  </tableColumns>
  <tableStyleInfo name="TableStyleLight1" showFirstColumn="0" showLastColumn="0" showRowStripes="1" showColumnStripes="0"/>
</table>
</file>

<file path=xl/tables/table87.xml><?xml version="1.0" encoding="utf-8"?>
<table xmlns="http://schemas.openxmlformats.org/spreadsheetml/2006/main" id="87" name="Table35623167988" displayName="Table35623167988" ref="A82:J91" totalsRowShown="0" headerRowDxfId="372" dataDxfId="370" tableBorderDxfId="369" headerRowBorderDxfId="371" totalsRowBorderDxfId="368">
  <autoFilter ref="A82:J91"/>
  <tableColumns count="10">
    <tableColumn id="1" name="Item" dataDxfId="367"/>
    <tableColumn id="3" name="Description" dataDxfId="366"/>
    <tableColumn id="2" name="Amount" dataDxfId="365"/>
    <tableColumn id="5" name="231 Program" dataDxfId="364"/>
    <tableColumn id="6" name="231 Admin" dataDxfId="363"/>
    <tableColumn id="7" name="225 Program" dataDxfId="362"/>
    <tableColumn id="8" name="225 Admin" dataDxfId="361"/>
    <tableColumn id="9" name="State Program: 1938" dataDxfId="360"/>
    <tableColumn id="10" name="State Admin: 1938001" dataDxfId="359"/>
    <tableColumn id="11" name="Total Amount Spent" dataDxfId="358">
      <calculatedColumnFormula>SUM(Table35623167988[[#This Row],[231 Program]:[State Admin: 1938001]])</calculatedColumnFormula>
    </tableColumn>
  </tableColumns>
  <tableStyleInfo name="TableStyleLight1" showFirstColumn="0" showLastColumn="0" showRowStripes="1" showColumnStripes="0"/>
</table>
</file>

<file path=xl/tables/table88.xml><?xml version="1.0" encoding="utf-8"?>
<table xmlns="http://schemas.openxmlformats.org/spreadsheetml/2006/main" id="88" name="Table356237178089" displayName="Table356237178089" ref="A95:J104" totalsRowShown="0" headerRowDxfId="357" dataDxfId="355" tableBorderDxfId="354" headerRowBorderDxfId="356" totalsRowBorderDxfId="353">
  <autoFilter ref="A95:J104"/>
  <tableColumns count="10">
    <tableColumn id="1" name="Item" dataDxfId="352"/>
    <tableColumn id="3" name="Description" dataDxfId="351"/>
    <tableColumn id="2" name="Total Amount" dataDxfId="350"/>
    <tableColumn id="5" name="231 Program" dataDxfId="349"/>
    <tableColumn id="6" name="231 Admin" dataDxfId="348"/>
    <tableColumn id="7" name="225 Program" dataDxfId="347"/>
    <tableColumn id="8" name="225 Admin" dataDxfId="346"/>
    <tableColumn id="9" name="State Program: 1938" dataDxfId="345"/>
    <tableColumn id="10" name="State Admin: 1938001" dataDxfId="344"/>
    <tableColumn id="11" name="Total Amount Spent" dataDxfId="343">
      <calculatedColumnFormula>SUM(Table356237178089[[#This Row],[231 Program]:[State Admin: 1938001]])</calculatedColumnFormula>
    </tableColumn>
  </tableColumns>
  <tableStyleInfo name="TableStyleLight1" showFirstColumn="0" showLastColumn="0" showRowStripes="1" showColumnStripes="0"/>
</table>
</file>

<file path=xl/tables/table89.xml><?xml version="1.0" encoding="utf-8"?>
<table xmlns="http://schemas.openxmlformats.org/spreadsheetml/2006/main" id="89" name="Table3562378188190" displayName="Table3562378188190" ref="A108:J117" totalsRowShown="0" headerRowDxfId="342" dataDxfId="340" tableBorderDxfId="339" headerRowBorderDxfId="341" totalsRowBorderDxfId="338">
  <autoFilter ref="A108:J117"/>
  <tableColumns count="10">
    <tableColumn id="1" name="Item" dataDxfId="337"/>
    <tableColumn id="3" name="Description _x000A_(mileage, airfare, etc.)" dataDxfId="336"/>
    <tableColumn id="2" name="Amount" dataDxfId="335"/>
    <tableColumn id="5" name="231 Program" dataDxfId="334"/>
    <tableColumn id="6" name="231 Admin" dataDxfId="333"/>
    <tableColumn id="7" name="225 Program" dataDxfId="332"/>
    <tableColumn id="8" name="225 Admin" dataDxfId="331"/>
    <tableColumn id="9" name="State Program: 1938" dataDxfId="330"/>
    <tableColumn id="10" name="State Admin: 1938001" dataDxfId="329"/>
    <tableColumn id="11" name="Total Amount Spent" dataDxfId="328">
      <calculatedColumnFormula>SUM(Table3562378188190[[#This Row],[231 Program]:[State Admin: 1938001]])</calculatedColumnFormula>
    </tableColumn>
  </tableColumns>
  <tableStyleInfo name="TableStyleLight1" showFirstColumn="0" showLastColumn="0" showRowStripes="1" showColumnStripes="0"/>
</table>
</file>

<file path=xl/tables/table9.xml><?xml version="1.0" encoding="utf-8"?>
<table xmlns="http://schemas.openxmlformats.org/spreadsheetml/2006/main" id="9" name="Table35623789" displayName="Table35623789" ref="A121:J130" totalsRowShown="0" headerRowDxfId="1668" dataDxfId="1666" tableBorderDxfId="1665" headerRowBorderDxfId="1667" totalsRowBorderDxfId="1664">
  <autoFilter ref="A121:J130"/>
  <tableColumns count="10">
    <tableColumn id="1" name="Contract" dataDxfId="1663"/>
    <tableColumn id="3" name="Description" dataDxfId="1662"/>
    <tableColumn id="2" name="Amount" dataDxfId="1661"/>
    <tableColumn id="5" name="231 Program" dataDxfId="1660"/>
    <tableColumn id="6" name="231 Admin" dataDxfId="1659"/>
    <tableColumn id="7" name="225 Program" dataDxfId="1658"/>
    <tableColumn id="8" name="225 Admin" dataDxfId="1657"/>
    <tableColumn id="9" name="State Program: 1938" dataDxfId="1656"/>
    <tableColumn id="10" name="State Admin: 1938001" dataDxfId="1655"/>
    <tableColumn id="11" name="Total Amount Spent" dataDxfId="1654">
      <calculatedColumnFormula>SUM(Table35623789[[#This Row],[231 Program]:[State Admin: 1938001]])</calculatedColumnFormula>
    </tableColumn>
  </tableColumns>
  <tableStyleInfo name="TableStyleLight1" showFirstColumn="0" showLastColumn="0" showRowStripes="1" showColumnStripes="0"/>
</table>
</file>

<file path=xl/tables/table90.xml><?xml version="1.0" encoding="utf-8"?>
<table xmlns="http://schemas.openxmlformats.org/spreadsheetml/2006/main" id="90" name="Table35623789198291" displayName="Table35623789198291" ref="A121:J130" totalsRowShown="0" headerRowDxfId="327" dataDxfId="325" tableBorderDxfId="324" headerRowBorderDxfId="326" totalsRowBorderDxfId="323">
  <autoFilter ref="A121:J130"/>
  <tableColumns count="10">
    <tableColumn id="1" name="Contract" dataDxfId="322"/>
    <tableColumn id="3" name="Description" dataDxfId="321"/>
    <tableColumn id="2" name="Amount" dataDxfId="320"/>
    <tableColumn id="5" name="231 Program" dataDxfId="319"/>
    <tableColumn id="6" name="231 Admin" dataDxfId="318"/>
    <tableColumn id="7" name="225 Program" dataDxfId="317"/>
    <tableColumn id="8" name="225 Admin" dataDxfId="316"/>
    <tableColumn id="9" name="State Program: 1938" dataDxfId="315"/>
    <tableColumn id="10" name="State Admin: 1938001" dataDxfId="314"/>
    <tableColumn id="11" name="Total Amount Spent" dataDxfId="313">
      <calculatedColumnFormula>SUM(Table35623789198291[[#This Row],[231 Program]:[State Admin: 1938001]])</calculatedColumnFormula>
    </tableColumn>
  </tableColumns>
  <tableStyleInfo name="TableStyleLight1" showFirstColumn="0" showLastColumn="0" showRowStripes="1" showColumnStripes="0"/>
</table>
</file>

<file path=xl/tables/table91.xml><?xml version="1.0" encoding="utf-8"?>
<table xmlns="http://schemas.openxmlformats.org/spreadsheetml/2006/main" id="91" name="Table356210208392" displayName="Table356210208392" ref="A69:J77" totalsRowShown="0" headerRowDxfId="312" dataDxfId="310" tableBorderDxfId="309" headerRowBorderDxfId="311" totalsRowBorderDxfId="308">
  <autoFilter ref="A69:J77"/>
  <tableColumns count="10">
    <tableColumn id="1" name="Item" dataDxfId="307"/>
    <tableColumn id="3" name="Description" dataDxfId="306"/>
    <tableColumn id="2" name="Amount" dataDxfId="305"/>
    <tableColumn id="5" name="231 Program" dataDxfId="304"/>
    <tableColumn id="6" name="231 Admin" dataDxfId="303"/>
    <tableColumn id="7" name="225 Program" dataDxfId="302"/>
    <tableColumn id="8" name="225 Admin" dataDxfId="301"/>
    <tableColumn id="9" name="State Program" dataDxfId="300"/>
    <tableColumn id="10" name="State Admin" dataDxfId="299"/>
    <tableColumn id="11" name="Total Amount Spent" dataDxfId="298">
      <calculatedColumnFormula>SUM(Table356210208392[[#This Row],[231 Program]:[State Admin]])</calculatedColumnFormula>
    </tableColumn>
  </tableColumns>
  <tableStyleInfo name="TableStyleLight1" showFirstColumn="0" showLastColumn="0" showRowStripes="1" showColumnStripes="0"/>
</table>
</file>

<file path=xl/tables/table92.xml><?xml version="1.0" encoding="utf-8"?>
<table xmlns="http://schemas.openxmlformats.org/spreadsheetml/2006/main" id="92" name="Table312758493" displayName="Table312758493" ref="A3:L20" totalsRowShown="0" headerRowDxfId="288" dataDxfId="286" tableBorderDxfId="285" headerRowBorderDxfId="287" totalsRowBorderDxfId="284">
  <autoFilter ref="A3:L20"/>
  <tableColumns count="12">
    <tableColumn id="1" name="Staff Member" dataDxfId="283"/>
    <tableColumn id="2" name="Title/Position" dataDxfId="282"/>
    <tableColumn id="4" name="Monthly Salary" dataDxfId="281"/>
    <tableColumn id="12" name="Monthly Benefits" dataDxfId="280"/>
    <tableColumn id="3" name="Total Paid" dataDxfId="279">
      <calculatedColumnFormula>Table312758493[[#This Row],[Monthly Salary]]+Table312758493[[#This Row],[Monthly Benefits]]</calculatedColumnFormula>
    </tableColumn>
    <tableColumn id="5" name="231 Program " dataDxfId="278"/>
    <tableColumn id="6" name="231 Admin " dataDxfId="277"/>
    <tableColumn id="7" name="225 Program " dataDxfId="276"/>
    <tableColumn id="8" name="225 Admin" dataDxfId="275"/>
    <tableColumn id="9" name="State Program" dataDxfId="274"/>
    <tableColumn id="10" name="State Admin" dataDxfId="273"/>
    <tableColumn id="11" name="Total Amount Spent" dataDxfId="272">
      <calculatedColumnFormula>F4+H4+J4</calculatedColumnFormula>
    </tableColumn>
  </tableColumns>
  <tableStyleInfo name="TableStyleLight1" showFirstColumn="0" showLastColumn="0" showRowStripes="1" showColumnStripes="0"/>
</table>
</file>

<file path=xl/tables/table93.xml><?xml version="1.0" encoding="utf-8"?>
<table xmlns="http://schemas.openxmlformats.org/spreadsheetml/2006/main" id="93" name="Table3513768594" displayName="Table3513768594" ref="A24:M38" totalsRowShown="0" headerRowDxfId="271" dataDxfId="269" tableBorderDxfId="268" headerRowBorderDxfId="270" totalsRowBorderDxfId="267">
  <autoFilter ref="A24:M38"/>
  <tableColumns count="13">
    <tableColumn id="1" name="Staff Member" dataDxfId="266"/>
    <tableColumn id="4" name="Title/Position" dataDxfId="265"/>
    <tableColumn id="3" name="Hours Worked" dataDxfId="264"/>
    <tableColumn id="12" name="Hourly Rate" dataDxfId="263"/>
    <tableColumn id="13" name="Benefits" dataDxfId="262"/>
    <tableColumn id="2" name="Total Paid" dataDxfId="261"/>
    <tableColumn id="5" name="231 Program" dataDxfId="260"/>
    <tableColumn id="6" name="231 Admin" dataDxfId="259"/>
    <tableColumn id="7" name="225 Program" dataDxfId="258"/>
    <tableColumn id="8" name="225 Admin" dataDxfId="257"/>
    <tableColumn id="9" name="State Program " dataDxfId="256"/>
    <tableColumn id="10" name="State Admin" dataDxfId="255"/>
    <tableColumn id="11" name="Total Amount Spent" dataDxfId="254">
      <calculatedColumnFormula>SUM(Table3513768594[[#This Row],[231 Program]:[State Admin]])</calculatedColumnFormula>
    </tableColumn>
  </tableColumns>
  <tableStyleInfo name="TableStyleLight1" showFirstColumn="0" showLastColumn="0" showRowStripes="1" showColumnStripes="0"/>
</table>
</file>

<file path=xl/tables/table94.xml><?xml version="1.0" encoding="utf-8"?>
<table xmlns="http://schemas.openxmlformats.org/spreadsheetml/2006/main" id="94" name="Table35614778695" displayName="Table35614778695" ref="A43:J52" totalsRowShown="0" headerRowDxfId="253" dataDxfId="251" tableBorderDxfId="250" headerRowBorderDxfId="252" totalsRowBorderDxfId="249">
  <autoFilter ref="A43:J52"/>
  <tableColumns count="10">
    <tableColumn id="1" name="Item" dataDxfId="248"/>
    <tableColumn id="2" name="Description" dataDxfId="247"/>
    <tableColumn id="4" name="Total" dataDxfId="246"/>
    <tableColumn id="5" name="231 Program" dataDxfId="245"/>
    <tableColumn id="6" name="231 Admin" dataDxfId="244"/>
    <tableColumn id="7" name="225 Program" dataDxfId="243"/>
    <tableColumn id="8" name="225 Admin" dataDxfId="242"/>
    <tableColumn id="9" name="State Program: 1938" dataDxfId="241"/>
    <tableColumn id="10" name="State Admin: 1938001" dataDxfId="240"/>
    <tableColumn id="11" name="Total Amount Allocated" dataDxfId="239">
      <calculatedColumnFormula>SUM(Table35614778695[[#This Row],[231 Program]:[State Admin: 1938001]])</calculatedColumnFormula>
    </tableColumn>
  </tableColumns>
  <tableStyleInfo name="TableStyleLight1" showFirstColumn="0" showLastColumn="0" showRowStripes="1" showColumnStripes="0"/>
</table>
</file>

<file path=xl/tables/table95.xml><?xml version="1.0" encoding="utf-8"?>
<table xmlns="http://schemas.openxmlformats.org/spreadsheetml/2006/main" id="95" name="Table356215788796" displayName="Table356215788796" ref="A56:J65" totalsRowShown="0" headerRowDxfId="238" dataDxfId="236" tableBorderDxfId="235" headerRowBorderDxfId="237" totalsRowBorderDxfId="234">
  <autoFilter ref="A56:J65"/>
  <tableColumns count="10">
    <tableColumn id="1" name="Item" dataDxfId="233"/>
    <tableColumn id="3" name="Description" dataDxfId="232"/>
    <tableColumn id="2" name="Amount" dataDxfId="231"/>
    <tableColumn id="5" name="231 Program" dataDxfId="230"/>
    <tableColumn id="6" name="231 Admin" dataDxfId="229"/>
    <tableColumn id="7" name="225 Program" dataDxfId="228"/>
    <tableColumn id="8" name="225 Admin" dataDxfId="227"/>
    <tableColumn id="9" name="State Program" dataDxfId="226"/>
    <tableColumn id="10" name="State Admin" dataDxfId="225"/>
    <tableColumn id="11" name="Total Amount Spent" dataDxfId="224">
      <calculatedColumnFormula>SUM(Table356215788796[[#This Row],[231 Program]:[State Admin]])</calculatedColumnFormula>
    </tableColumn>
  </tableColumns>
  <tableStyleInfo name="TableStyleLight1" showFirstColumn="0" showLastColumn="0" showRowStripes="1" showColumnStripes="0"/>
</table>
</file>

<file path=xl/tables/table96.xml><?xml version="1.0" encoding="utf-8"?>
<table xmlns="http://schemas.openxmlformats.org/spreadsheetml/2006/main" id="96" name="Table3562316798897" displayName="Table3562316798897" ref="A82:J91" totalsRowShown="0" headerRowDxfId="223" dataDxfId="221" tableBorderDxfId="220" headerRowBorderDxfId="222" totalsRowBorderDxfId="219">
  <autoFilter ref="A82:J91"/>
  <tableColumns count="10">
    <tableColumn id="1" name="Item" dataDxfId="218"/>
    <tableColumn id="3" name="Description" dataDxfId="217"/>
    <tableColumn id="2" name="Amount" dataDxfId="216"/>
    <tableColumn id="5" name="231 Program" dataDxfId="215"/>
    <tableColumn id="6" name="231 Admin" dataDxfId="214"/>
    <tableColumn id="7" name="225 Program" dataDxfId="213"/>
    <tableColumn id="8" name="225 Admin" dataDxfId="212"/>
    <tableColumn id="9" name="State Program: 1938" dataDxfId="211"/>
    <tableColumn id="10" name="State Admin: 1938001" dataDxfId="210"/>
    <tableColumn id="11" name="Total Amount Spent" dataDxfId="209">
      <calculatedColumnFormula>SUM(Table3562316798897[[#This Row],[231 Program]:[State Admin: 1938001]])</calculatedColumnFormula>
    </tableColumn>
  </tableColumns>
  <tableStyleInfo name="TableStyleLight1" showFirstColumn="0" showLastColumn="0" showRowStripes="1" showColumnStripes="0"/>
</table>
</file>

<file path=xl/tables/table97.xml><?xml version="1.0" encoding="utf-8"?>
<table xmlns="http://schemas.openxmlformats.org/spreadsheetml/2006/main" id="97" name="Table35623717808998" displayName="Table35623717808998" ref="A95:J104" totalsRowShown="0" headerRowDxfId="208" dataDxfId="206" tableBorderDxfId="205" headerRowBorderDxfId="207" totalsRowBorderDxfId="204">
  <autoFilter ref="A95:J104"/>
  <tableColumns count="10">
    <tableColumn id="1" name="Item" dataDxfId="203"/>
    <tableColumn id="3" name="Description" dataDxfId="202"/>
    <tableColumn id="2" name="Total Amount" dataDxfId="201"/>
    <tableColumn id="5" name="231 Program" dataDxfId="200"/>
    <tableColumn id="6" name="231 Admin" dataDxfId="199"/>
    <tableColumn id="7" name="225 Program" dataDxfId="198"/>
    <tableColumn id="8" name="225 Admin" dataDxfId="197"/>
    <tableColumn id="9" name="State Program: 1938" dataDxfId="196"/>
    <tableColumn id="10" name="State Admin: 1938001" dataDxfId="195"/>
    <tableColumn id="11" name="Total Amount Spent" dataDxfId="194">
      <calculatedColumnFormula>SUM(Table35623717808998[[#This Row],[231 Program]:[State Admin: 1938001]])</calculatedColumnFormula>
    </tableColumn>
  </tableColumns>
  <tableStyleInfo name="TableStyleLight1" showFirstColumn="0" showLastColumn="0" showRowStripes="1" showColumnStripes="0"/>
</table>
</file>

<file path=xl/tables/table98.xml><?xml version="1.0" encoding="utf-8"?>
<table xmlns="http://schemas.openxmlformats.org/spreadsheetml/2006/main" id="98" name="Table356237818819099" displayName="Table356237818819099" ref="A108:J117" totalsRowShown="0" headerRowDxfId="193" dataDxfId="191" tableBorderDxfId="190" headerRowBorderDxfId="192" totalsRowBorderDxfId="189">
  <autoFilter ref="A108:J117"/>
  <tableColumns count="10">
    <tableColumn id="1" name="Item" dataDxfId="188"/>
    <tableColumn id="3" name="Description _x000A_(mileage, airfare, etc.)" dataDxfId="187"/>
    <tableColumn id="2" name="Amount" dataDxfId="186"/>
    <tableColumn id="5" name="231 Program" dataDxfId="185"/>
    <tableColumn id="6" name="231 Admin" dataDxfId="184"/>
    <tableColumn id="7" name="225 Program" dataDxfId="183"/>
    <tableColumn id="8" name="225 Admin" dataDxfId="182"/>
    <tableColumn id="9" name="State Program: 1938" dataDxfId="181"/>
    <tableColumn id="10" name="State Admin: 1938001" dataDxfId="180"/>
    <tableColumn id="11" name="Total Amount Spent" dataDxfId="179">
      <calculatedColumnFormula>SUM(Table356237818819099[[#This Row],[231 Program]:[State Admin: 1938001]])</calculatedColumnFormula>
    </tableColumn>
  </tableColumns>
  <tableStyleInfo name="TableStyleLight1" showFirstColumn="0" showLastColumn="0" showRowStripes="1" showColumnStripes="0"/>
</table>
</file>

<file path=xl/tables/table99.xml><?xml version="1.0" encoding="utf-8"?>
<table xmlns="http://schemas.openxmlformats.org/spreadsheetml/2006/main" id="99" name="Table35623789198291100" displayName="Table35623789198291100" ref="A121:J130" totalsRowShown="0" headerRowDxfId="178" dataDxfId="176" tableBorderDxfId="175" headerRowBorderDxfId="177" totalsRowBorderDxfId="174">
  <autoFilter ref="A121:J130"/>
  <tableColumns count="10">
    <tableColumn id="1" name="Contract" dataDxfId="173"/>
    <tableColumn id="3" name="Description" dataDxfId="172"/>
    <tableColumn id="2" name="Amount" dataDxfId="171"/>
    <tableColumn id="5" name="231 Program" dataDxfId="170"/>
    <tableColumn id="6" name="231 Admin" dataDxfId="169"/>
    <tableColumn id="7" name="225 Program" dataDxfId="168"/>
    <tableColumn id="8" name="225 Admin" dataDxfId="167"/>
    <tableColumn id="9" name="State Program: 1938" dataDxfId="166"/>
    <tableColumn id="10" name="State Admin: 1938001" dataDxfId="165"/>
    <tableColumn id="11" name="Total Amount Spent" dataDxfId="164">
      <calculatedColumnFormula>SUM(Table35623789198291100[[#This Row],[231 Program]:[State Admin: 1938001]])</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1" dT="2022-06-14T16:42:55.66" personId="{CA0F103C-E287-4C4A-9758-4B098BFDE23B}" id="{C3AD4D0F-6F41-455A-9D40-45F7F5DD9087}">
    <text>Excel inputs need to be updated/corrected to change field error and locked.</text>
  </threadedComment>
</ThreadedComments>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65.xml" /><Relationship Id="rId2" Type="http://schemas.openxmlformats.org/officeDocument/2006/relationships/table" Target="../tables/table66.xml" /><Relationship Id="rId3" Type="http://schemas.openxmlformats.org/officeDocument/2006/relationships/table" Target="../tables/table67.xml" /><Relationship Id="rId4" Type="http://schemas.openxmlformats.org/officeDocument/2006/relationships/table" Target="../tables/table68.xml" /><Relationship Id="rId5" Type="http://schemas.openxmlformats.org/officeDocument/2006/relationships/table" Target="../tables/table69.xml" /><Relationship Id="rId6" Type="http://schemas.openxmlformats.org/officeDocument/2006/relationships/table" Target="../tables/table70.xml" /><Relationship Id="rId7" Type="http://schemas.openxmlformats.org/officeDocument/2006/relationships/table" Target="../tables/table71.xml" /><Relationship Id="rId8" Type="http://schemas.openxmlformats.org/officeDocument/2006/relationships/table" Target="../tables/table72.xml" /><Relationship Id="rId9" Type="http://schemas.openxmlformats.org/officeDocument/2006/relationships/table" Target="../tables/table73.xml" /><Relationship Id="rId10"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table" Target="../tables/table74.xml" /><Relationship Id="rId2" Type="http://schemas.openxmlformats.org/officeDocument/2006/relationships/table" Target="../tables/table75.xml" /><Relationship Id="rId3" Type="http://schemas.openxmlformats.org/officeDocument/2006/relationships/table" Target="../tables/table76.xml" /><Relationship Id="rId4" Type="http://schemas.openxmlformats.org/officeDocument/2006/relationships/table" Target="../tables/table77.xml" /><Relationship Id="rId5" Type="http://schemas.openxmlformats.org/officeDocument/2006/relationships/table" Target="../tables/table78.xml" /><Relationship Id="rId6" Type="http://schemas.openxmlformats.org/officeDocument/2006/relationships/table" Target="../tables/table79.xml" /><Relationship Id="rId7" Type="http://schemas.openxmlformats.org/officeDocument/2006/relationships/table" Target="../tables/table80.xml" /><Relationship Id="rId8" Type="http://schemas.openxmlformats.org/officeDocument/2006/relationships/table" Target="../tables/table81.xml" /><Relationship Id="rId9" Type="http://schemas.openxmlformats.org/officeDocument/2006/relationships/table" Target="../tables/table82.xml" /><Relationship Id="rId10"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83.xml" /><Relationship Id="rId2" Type="http://schemas.openxmlformats.org/officeDocument/2006/relationships/table" Target="../tables/table84.xml" /><Relationship Id="rId3" Type="http://schemas.openxmlformats.org/officeDocument/2006/relationships/table" Target="../tables/table85.xml" /><Relationship Id="rId4" Type="http://schemas.openxmlformats.org/officeDocument/2006/relationships/table" Target="../tables/table86.xml" /><Relationship Id="rId5" Type="http://schemas.openxmlformats.org/officeDocument/2006/relationships/table" Target="../tables/table87.xml" /><Relationship Id="rId6" Type="http://schemas.openxmlformats.org/officeDocument/2006/relationships/table" Target="../tables/table88.xml" /><Relationship Id="rId7" Type="http://schemas.openxmlformats.org/officeDocument/2006/relationships/table" Target="../tables/table89.xml" /><Relationship Id="rId8" Type="http://schemas.openxmlformats.org/officeDocument/2006/relationships/table" Target="../tables/table90.xml" /><Relationship Id="rId9" Type="http://schemas.openxmlformats.org/officeDocument/2006/relationships/table" Target="../tables/table91.xml" /><Relationship Id="rId10"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92.xml" /><Relationship Id="rId2" Type="http://schemas.openxmlformats.org/officeDocument/2006/relationships/table" Target="../tables/table93.xml" /><Relationship Id="rId3" Type="http://schemas.openxmlformats.org/officeDocument/2006/relationships/table" Target="../tables/table94.xml" /><Relationship Id="rId4" Type="http://schemas.openxmlformats.org/officeDocument/2006/relationships/table" Target="../tables/table95.xml" /><Relationship Id="rId5" Type="http://schemas.openxmlformats.org/officeDocument/2006/relationships/table" Target="../tables/table96.xml" /><Relationship Id="rId6" Type="http://schemas.openxmlformats.org/officeDocument/2006/relationships/table" Target="../tables/table97.xml" /><Relationship Id="rId7" Type="http://schemas.openxmlformats.org/officeDocument/2006/relationships/table" Target="../tables/table98.xml" /><Relationship Id="rId8" Type="http://schemas.openxmlformats.org/officeDocument/2006/relationships/table" Target="../tables/table99.xml" /><Relationship Id="rId9" Type="http://schemas.openxmlformats.org/officeDocument/2006/relationships/table" Target="../tables/table100.xml" /><Relationship Id="rId10"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101.xml" /><Relationship Id="rId2" Type="http://schemas.openxmlformats.org/officeDocument/2006/relationships/table" Target="../tables/table102.xml" /><Relationship Id="rId3" Type="http://schemas.openxmlformats.org/officeDocument/2006/relationships/table" Target="../tables/table103.xml" /><Relationship Id="rId4" Type="http://schemas.openxmlformats.org/officeDocument/2006/relationships/table" Target="../tables/table104.xml" /><Relationship Id="rId5" Type="http://schemas.openxmlformats.org/officeDocument/2006/relationships/table" Target="../tables/table105.xml" /><Relationship Id="rId6" Type="http://schemas.openxmlformats.org/officeDocument/2006/relationships/table" Target="../tables/table106.xml" /><Relationship Id="rId7" Type="http://schemas.openxmlformats.org/officeDocument/2006/relationships/table" Target="../tables/table107.xml" /><Relationship Id="rId8" Type="http://schemas.openxmlformats.org/officeDocument/2006/relationships/table" Target="../tables/table108.xml" /><Relationship Id="rId9" Type="http://schemas.openxmlformats.org/officeDocument/2006/relationships/table" Target="../tables/table109.xml" /><Relationship Id="rId10"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4" Type="http://schemas.microsoft.com/office/2017/10/relationships/threadedComment" Target="../threadedComments/threadedComment1.xml" /><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table" Target="../tables/table3.xml" /><Relationship Id="rId3" Type="http://schemas.openxmlformats.org/officeDocument/2006/relationships/table" Target="../tables/table4.xml" /><Relationship Id="rId4" Type="http://schemas.openxmlformats.org/officeDocument/2006/relationships/table" Target="../tables/table5.xml" /><Relationship Id="rId5" Type="http://schemas.openxmlformats.org/officeDocument/2006/relationships/table" Target="../tables/table6.xml" /><Relationship Id="rId6" Type="http://schemas.openxmlformats.org/officeDocument/2006/relationships/table" Target="../tables/table7.xml" /><Relationship Id="rId7" Type="http://schemas.openxmlformats.org/officeDocument/2006/relationships/table" Target="../tables/table8.xml" /><Relationship Id="rId8" Type="http://schemas.openxmlformats.org/officeDocument/2006/relationships/table" Target="../tables/table9.xml" /><Relationship Id="rId9" Type="http://schemas.openxmlformats.org/officeDocument/2006/relationships/table" Target="../tables/table10.xml" /><Relationship Id="rId1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 Id="rId9" Type="http://schemas.openxmlformats.org/officeDocument/2006/relationships/table" Target="../tables/table19.xml" /><Relationship Id="rId10"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20.xml" /><Relationship Id="rId2" Type="http://schemas.openxmlformats.org/officeDocument/2006/relationships/table" Target="../tables/table21.xml" /><Relationship Id="rId3" Type="http://schemas.openxmlformats.org/officeDocument/2006/relationships/table" Target="../tables/table22.xml" /><Relationship Id="rId4" Type="http://schemas.openxmlformats.org/officeDocument/2006/relationships/table" Target="../tables/table23.xml" /><Relationship Id="rId5" Type="http://schemas.openxmlformats.org/officeDocument/2006/relationships/table" Target="../tables/table24.xml" /><Relationship Id="rId6" Type="http://schemas.openxmlformats.org/officeDocument/2006/relationships/table" Target="../tables/table25.xml" /><Relationship Id="rId7" Type="http://schemas.openxmlformats.org/officeDocument/2006/relationships/table" Target="../tables/table26.xml" /><Relationship Id="rId8" Type="http://schemas.openxmlformats.org/officeDocument/2006/relationships/table" Target="../tables/table27.xml" /><Relationship Id="rId9" Type="http://schemas.openxmlformats.org/officeDocument/2006/relationships/table" Target="../tables/table28.xml" /><Relationship Id="rId10"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9.xml" /><Relationship Id="rId2" Type="http://schemas.openxmlformats.org/officeDocument/2006/relationships/table" Target="../tables/table30.xml" /><Relationship Id="rId3" Type="http://schemas.openxmlformats.org/officeDocument/2006/relationships/table" Target="../tables/table31.xml" /><Relationship Id="rId4" Type="http://schemas.openxmlformats.org/officeDocument/2006/relationships/table" Target="../tables/table32.xml" /><Relationship Id="rId5" Type="http://schemas.openxmlformats.org/officeDocument/2006/relationships/table" Target="../tables/table33.xml" /><Relationship Id="rId6" Type="http://schemas.openxmlformats.org/officeDocument/2006/relationships/table" Target="../tables/table34.xml" /><Relationship Id="rId7" Type="http://schemas.openxmlformats.org/officeDocument/2006/relationships/table" Target="../tables/table35.xml" /><Relationship Id="rId8" Type="http://schemas.openxmlformats.org/officeDocument/2006/relationships/table" Target="../tables/table36.xml" /><Relationship Id="rId9" Type="http://schemas.openxmlformats.org/officeDocument/2006/relationships/table" Target="../tables/table37.xml" /><Relationship Id="rId10"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8.xml" /><Relationship Id="rId2" Type="http://schemas.openxmlformats.org/officeDocument/2006/relationships/table" Target="../tables/table39.xml" /><Relationship Id="rId3" Type="http://schemas.openxmlformats.org/officeDocument/2006/relationships/table" Target="../tables/table40.xml" /><Relationship Id="rId4" Type="http://schemas.openxmlformats.org/officeDocument/2006/relationships/table" Target="../tables/table41.xml" /><Relationship Id="rId5" Type="http://schemas.openxmlformats.org/officeDocument/2006/relationships/table" Target="../tables/table42.xml" /><Relationship Id="rId6" Type="http://schemas.openxmlformats.org/officeDocument/2006/relationships/table" Target="../tables/table43.xml" /><Relationship Id="rId7" Type="http://schemas.openxmlformats.org/officeDocument/2006/relationships/table" Target="../tables/table44.xml" /><Relationship Id="rId8" Type="http://schemas.openxmlformats.org/officeDocument/2006/relationships/table" Target="../tables/table45.xml" /><Relationship Id="rId9" Type="http://schemas.openxmlformats.org/officeDocument/2006/relationships/table" Target="../tables/table46.xml" /><Relationship Id="rId10"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47.xml" /><Relationship Id="rId2" Type="http://schemas.openxmlformats.org/officeDocument/2006/relationships/table" Target="../tables/table48.xml" /><Relationship Id="rId3" Type="http://schemas.openxmlformats.org/officeDocument/2006/relationships/table" Target="../tables/table49.xml" /><Relationship Id="rId4" Type="http://schemas.openxmlformats.org/officeDocument/2006/relationships/table" Target="../tables/table50.xml" /><Relationship Id="rId5" Type="http://schemas.openxmlformats.org/officeDocument/2006/relationships/table" Target="../tables/table51.xml" /><Relationship Id="rId6" Type="http://schemas.openxmlformats.org/officeDocument/2006/relationships/table" Target="../tables/table52.xml" /><Relationship Id="rId7" Type="http://schemas.openxmlformats.org/officeDocument/2006/relationships/table" Target="../tables/table53.xml" /><Relationship Id="rId8" Type="http://schemas.openxmlformats.org/officeDocument/2006/relationships/table" Target="../tables/table54.xml" /><Relationship Id="rId9" Type="http://schemas.openxmlformats.org/officeDocument/2006/relationships/table" Target="../tables/table55.xml" /><Relationship Id="rId10"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56.xml" /><Relationship Id="rId2" Type="http://schemas.openxmlformats.org/officeDocument/2006/relationships/table" Target="../tables/table57.xml" /><Relationship Id="rId3" Type="http://schemas.openxmlformats.org/officeDocument/2006/relationships/table" Target="../tables/table58.xml" /><Relationship Id="rId4" Type="http://schemas.openxmlformats.org/officeDocument/2006/relationships/table" Target="../tables/table59.xml" /><Relationship Id="rId5" Type="http://schemas.openxmlformats.org/officeDocument/2006/relationships/table" Target="../tables/table60.xml" /><Relationship Id="rId6" Type="http://schemas.openxmlformats.org/officeDocument/2006/relationships/table" Target="../tables/table61.xml" /><Relationship Id="rId7" Type="http://schemas.openxmlformats.org/officeDocument/2006/relationships/table" Target="../tables/table62.xml" /><Relationship Id="rId8" Type="http://schemas.openxmlformats.org/officeDocument/2006/relationships/table" Target="../tables/table63.xml" /><Relationship Id="rId9" Type="http://schemas.openxmlformats.org/officeDocument/2006/relationships/table" Target="../tables/table64.xml" /><Relationship Id="rId10"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1"/>
  <sheetViews>
    <sheetView workbookViewId="0" topLeftCell="A1">
      <selection activeCell="D9" sqref="D9"/>
    </sheetView>
  </sheetViews>
  <sheetFormatPr defaultColWidth="9.140625" defaultRowHeight="15"/>
  <cols>
    <col min="1" max="7" width="28.8515625" style="29" customWidth="1"/>
    <col min="8" max="8" width="28.8515625" style="0" customWidth="1"/>
  </cols>
  <sheetData>
    <row r="1" spans="1:8" ht="15.75">
      <c r="A1" s="198" t="s">
        <v>21</v>
      </c>
      <c r="B1" s="198"/>
      <c r="C1" s="198"/>
      <c r="D1" s="198"/>
      <c r="E1" s="198"/>
      <c r="F1" s="198"/>
      <c r="G1" s="198"/>
      <c r="H1" s="198"/>
    </row>
    <row r="2" spans="1:8" ht="15.75">
      <c r="A2" s="194" t="s">
        <v>50</v>
      </c>
      <c r="B2" s="195"/>
      <c r="C2" s="195"/>
      <c r="D2" s="195"/>
      <c r="E2" s="195"/>
      <c r="F2" s="195"/>
      <c r="G2" s="195"/>
      <c r="H2" s="196"/>
    </row>
    <row r="3" spans="1:8" ht="47.1" customHeight="1">
      <c r="A3" s="199" t="s">
        <v>56</v>
      </c>
      <c r="B3" s="200"/>
      <c r="C3" s="200"/>
      <c r="D3" s="200"/>
      <c r="E3" s="200"/>
      <c r="F3" s="200"/>
      <c r="G3" s="46"/>
      <c r="H3" s="45"/>
    </row>
    <row r="4" spans="1:8" ht="15">
      <c r="A4" s="54" t="s">
        <v>4</v>
      </c>
      <c r="B4" s="192"/>
      <c r="C4" s="193"/>
      <c r="D4" s="193"/>
      <c r="E4" s="193"/>
      <c r="F4" s="193"/>
      <c r="G4" s="193"/>
      <c r="H4" s="197"/>
    </row>
    <row r="5" spans="1:8" ht="15">
      <c r="A5" s="54" t="s">
        <v>51</v>
      </c>
      <c r="B5" s="192"/>
      <c r="C5" s="193"/>
      <c r="D5" s="193"/>
      <c r="E5" s="193"/>
      <c r="F5" s="193"/>
      <c r="G5" s="193"/>
      <c r="H5" s="197"/>
    </row>
    <row r="6" spans="1:8" ht="15">
      <c r="A6" s="55" t="s">
        <v>55</v>
      </c>
      <c r="B6" s="192" t="s">
        <v>121</v>
      </c>
      <c r="C6" s="193"/>
      <c r="D6" s="193"/>
      <c r="E6" s="44"/>
      <c r="F6" s="44"/>
      <c r="G6" s="44"/>
      <c r="H6" s="44"/>
    </row>
    <row r="7" spans="1:8" s="37" customFormat="1" ht="15">
      <c r="A7" s="40" t="s">
        <v>52</v>
      </c>
      <c r="B7" s="41" t="s">
        <v>45</v>
      </c>
      <c r="C7" s="41" t="s">
        <v>46</v>
      </c>
      <c r="D7" s="41" t="s">
        <v>53</v>
      </c>
      <c r="E7" s="41" t="s">
        <v>47</v>
      </c>
      <c r="F7" s="41" t="s">
        <v>48</v>
      </c>
      <c r="G7" s="41" t="s">
        <v>49</v>
      </c>
      <c r="H7" s="42" t="s">
        <v>54</v>
      </c>
    </row>
    <row r="8" spans="1:8" s="61" customFormat="1" ht="15">
      <c r="A8" s="56" t="s">
        <v>57</v>
      </c>
      <c r="B8" s="62" t="s">
        <v>62</v>
      </c>
      <c r="C8" s="58">
        <v>43255</v>
      </c>
      <c r="D8" s="58" t="s">
        <v>60</v>
      </c>
      <c r="E8" s="59">
        <v>1200</v>
      </c>
      <c r="F8" s="57" t="s">
        <v>58</v>
      </c>
      <c r="G8" s="57" t="s">
        <v>59</v>
      </c>
      <c r="H8" s="60" t="s">
        <v>61</v>
      </c>
    </row>
    <row r="9" spans="1:8" ht="15">
      <c r="A9" s="47"/>
      <c r="B9" s="48"/>
      <c r="C9" s="48"/>
      <c r="D9" s="49"/>
      <c r="E9" s="50"/>
      <c r="F9" s="48"/>
      <c r="G9" s="48"/>
      <c r="H9" s="39"/>
    </row>
    <row r="10" spans="1:8" ht="15">
      <c r="A10" s="47"/>
      <c r="B10" s="48"/>
      <c r="C10" s="48"/>
      <c r="D10" s="49"/>
      <c r="E10" s="50"/>
      <c r="F10" s="48"/>
      <c r="G10" s="48"/>
      <c r="H10" s="39"/>
    </row>
    <row r="11" spans="1:8" ht="15">
      <c r="A11" s="47"/>
      <c r="B11" s="48"/>
      <c r="C11" s="48"/>
      <c r="D11" s="48"/>
      <c r="E11" s="50"/>
      <c r="F11" s="48"/>
      <c r="G11" s="48"/>
      <c r="H11" s="39"/>
    </row>
    <row r="12" spans="1:8" ht="15">
      <c r="A12" s="47"/>
      <c r="B12" s="48"/>
      <c r="C12" s="48"/>
      <c r="D12" s="48"/>
      <c r="E12" s="50"/>
      <c r="F12" s="48"/>
      <c r="G12" s="48"/>
      <c r="H12" s="39"/>
    </row>
    <row r="13" spans="1:8" ht="15">
      <c r="A13" s="47"/>
      <c r="B13" s="48"/>
      <c r="C13" s="48"/>
      <c r="D13" s="48"/>
      <c r="E13" s="50"/>
      <c r="F13" s="48"/>
      <c r="G13" s="48"/>
      <c r="H13" s="39"/>
    </row>
    <row r="14" spans="1:8" ht="15">
      <c r="A14" s="47"/>
      <c r="B14" s="48"/>
      <c r="C14" s="48"/>
      <c r="D14" s="48"/>
      <c r="E14" s="50"/>
      <c r="F14" s="48"/>
      <c r="G14" s="48"/>
      <c r="H14" s="39"/>
    </row>
    <row r="15" spans="1:8" ht="15">
      <c r="A15" s="47"/>
      <c r="B15" s="48"/>
      <c r="C15" s="48"/>
      <c r="D15" s="48"/>
      <c r="E15" s="50"/>
      <c r="F15" s="48"/>
      <c r="G15" s="48"/>
      <c r="H15" s="39"/>
    </row>
    <row r="16" spans="1:8" ht="15">
      <c r="A16" s="47"/>
      <c r="B16" s="48"/>
      <c r="C16" s="48"/>
      <c r="D16" s="48"/>
      <c r="E16" s="50"/>
      <c r="F16" s="48"/>
      <c r="G16" s="48"/>
      <c r="H16" s="39"/>
    </row>
    <row r="17" spans="1:8" ht="15">
      <c r="A17" s="47"/>
      <c r="B17" s="48"/>
      <c r="C17" s="48"/>
      <c r="D17" s="48"/>
      <c r="E17" s="50"/>
      <c r="F17" s="48"/>
      <c r="G17" s="48"/>
      <c r="H17" s="39"/>
    </row>
    <row r="18" spans="1:8" ht="15">
      <c r="A18" s="47"/>
      <c r="B18" s="48"/>
      <c r="C18" s="48"/>
      <c r="D18" s="48"/>
      <c r="E18" s="50"/>
      <c r="F18" s="48"/>
      <c r="G18" s="48"/>
      <c r="H18" s="39"/>
    </row>
    <row r="19" spans="1:8" ht="15">
      <c r="A19" s="47"/>
      <c r="B19" s="48"/>
      <c r="C19" s="48"/>
      <c r="D19" s="48"/>
      <c r="E19" s="50"/>
      <c r="F19" s="48"/>
      <c r="G19" s="48"/>
      <c r="H19" s="39"/>
    </row>
    <row r="20" spans="1:8" ht="15">
      <c r="A20" s="47"/>
      <c r="B20" s="48"/>
      <c r="C20" s="48"/>
      <c r="D20" s="48"/>
      <c r="E20" s="50"/>
      <c r="F20" s="48"/>
      <c r="G20" s="48"/>
      <c r="H20" s="39"/>
    </row>
    <row r="21" spans="1:8" ht="15">
      <c r="A21" s="47"/>
      <c r="B21" s="48"/>
      <c r="C21" s="48"/>
      <c r="D21" s="48"/>
      <c r="E21" s="50"/>
      <c r="F21" s="48"/>
      <c r="G21" s="48"/>
      <c r="H21" s="39"/>
    </row>
    <row r="22" spans="1:8" ht="15">
      <c r="A22" s="47"/>
      <c r="B22" s="48"/>
      <c r="C22" s="48"/>
      <c r="D22" s="48"/>
      <c r="E22" s="50"/>
      <c r="F22" s="48"/>
      <c r="G22" s="48"/>
      <c r="H22" s="39"/>
    </row>
    <row r="23" spans="1:8" ht="15">
      <c r="A23" s="47"/>
      <c r="B23" s="48"/>
      <c r="C23" s="48"/>
      <c r="D23" s="48"/>
      <c r="E23" s="50"/>
      <c r="F23" s="48"/>
      <c r="G23" s="48"/>
      <c r="H23" s="39"/>
    </row>
    <row r="24" spans="1:8" ht="15">
      <c r="A24" s="47"/>
      <c r="B24" s="48"/>
      <c r="C24" s="48"/>
      <c r="D24" s="48"/>
      <c r="E24" s="50"/>
      <c r="F24" s="48"/>
      <c r="G24" s="48"/>
      <c r="H24" s="39"/>
    </row>
    <row r="25" spans="1:8" ht="15">
      <c r="A25" s="47"/>
      <c r="B25" s="48"/>
      <c r="C25" s="48"/>
      <c r="D25" s="48"/>
      <c r="E25" s="50"/>
      <c r="F25" s="48"/>
      <c r="G25" s="48"/>
      <c r="H25" s="39"/>
    </row>
    <row r="26" spans="1:8" ht="15">
      <c r="A26" s="47"/>
      <c r="B26" s="48"/>
      <c r="C26" s="48"/>
      <c r="D26" s="48"/>
      <c r="E26" s="50"/>
      <c r="F26" s="48"/>
      <c r="G26" s="48"/>
      <c r="H26" s="39"/>
    </row>
    <row r="27" spans="1:8" ht="15">
      <c r="A27" s="47"/>
      <c r="B27" s="48"/>
      <c r="C27" s="48"/>
      <c r="D27" s="48"/>
      <c r="E27" s="50"/>
      <c r="F27" s="48"/>
      <c r="G27" s="48"/>
      <c r="H27" s="39"/>
    </row>
    <row r="28" spans="1:8" ht="15">
      <c r="A28" s="47"/>
      <c r="B28" s="48"/>
      <c r="C28" s="48"/>
      <c r="D28" s="48"/>
      <c r="E28" s="50"/>
      <c r="F28" s="48"/>
      <c r="G28" s="48"/>
      <c r="H28" s="39"/>
    </row>
    <row r="29" spans="1:8" ht="15">
      <c r="A29" s="47"/>
      <c r="B29" s="48"/>
      <c r="C29" s="48"/>
      <c r="D29" s="48"/>
      <c r="E29" s="50"/>
      <c r="F29" s="48"/>
      <c r="G29" s="48"/>
      <c r="H29" s="39"/>
    </row>
    <row r="30" spans="1:8" ht="15">
      <c r="A30" s="47"/>
      <c r="B30" s="48"/>
      <c r="C30" s="48"/>
      <c r="D30" s="48"/>
      <c r="E30" s="50"/>
      <c r="F30" s="48"/>
      <c r="G30" s="48"/>
      <c r="H30" s="39"/>
    </row>
    <row r="31" spans="1:8" ht="15">
      <c r="A31" s="47"/>
      <c r="B31" s="48"/>
      <c r="C31" s="48"/>
      <c r="D31" s="48"/>
      <c r="E31" s="50"/>
      <c r="F31" s="48"/>
      <c r="G31" s="48"/>
      <c r="H31" s="39"/>
    </row>
    <row r="32" spans="1:8" ht="15">
      <c r="A32" s="47"/>
      <c r="B32" s="48"/>
      <c r="C32" s="48"/>
      <c r="D32" s="48"/>
      <c r="E32" s="50"/>
      <c r="F32" s="48"/>
      <c r="G32" s="48"/>
      <c r="H32" s="39"/>
    </row>
    <row r="33" spans="1:8" ht="15">
      <c r="A33" s="47"/>
      <c r="B33" s="48"/>
      <c r="C33" s="48"/>
      <c r="D33" s="48"/>
      <c r="E33" s="50"/>
      <c r="F33" s="48"/>
      <c r="G33" s="48"/>
      <c r="H33" s="39"/>
    </row>
    <row r="34" spans="1:8" ht="15">
      <c r="A34" s="47"/>
      <c r="B34" s="48"/>
      <c r="C34" s="48"/>
      <c r="D34" s="48"/>
      <c r="E34" s="50"/>
      <c r="F34" s="48"/>
      <c r="G34" s="48"/>
      <c r="H34" s="39"/>
    </row>
    <row r="35" spans="1:8" ht="15">
      <c r="A35" s="47"/>
      <c r="B35" s="48"/>
      <c r="C35" s="48"/>
      <c r="D35" s="48"/>
      <c r="E35" s="50"/>
      <c r="F35" s="48"/>
      <c r="G35" s="48"/>
      <c r="H35" s="39"/>
    </row>
    <row r="36" spans="1:8" ht="15">
      <c r="A36" s="47"/>
      <c r="B36" s="48"/>
      <c r="C36" s="48"/>
      <c r="D36" s="48"/>
      <c r="E36" s="50"/>
      <c r="F36" s="48"/>
      <c r="G36" s="48"/>
      <c r="H36" s="39"/>
    </row>
    <row r="37" spans="1:8" ht="15">
      <c r="A37" s="47"/>
      <c r="B37" s="48"/>
      <c r="C37" s="48"/>
      <c r="D37" s="48"/>
      <c r="E37" s="50"/>
      <c r="F37" s="48"/>
      <c r="G37" s="48"/>
      <c r="H37" s="39"/>
    </row>
    <row r="38" spans="1:8" ht="15">
      <c r="A38" s="47"/>
      <c r="B38" s="48"/>
      <c r="C38" s="48"/>
      <c r="D38" s="48"/>
      <c r="E38" s="50"/>
      <c r="F38" s="48"/>
      <c r="G38" s="48"/>
      <c r="H38" s="39"/>
    </row>
    <row r="39" spans="1:8" ht="15">
      <c r="A39" s="47"/>
      <c r="B39" s="48"/>
      <c r="C39" s="48"/>
      <c r="D39" s="48"/>
      <c r="E39" s="50"/>
      <c r="F39" s="48"/>
      <c r="G39" s="48"/>
      <c r="H39" s="39"/>
    </row>
    <row r="40" spans="1:8" ht="15">
      <c r="A40" s="47"/>
      <c r="B40" s="48"/>
      <c r="C40" s="48"/>
      <c r="D40" s="48"/>
      <c r="E40" s="50"/>
      <c r="F40" s="48"/>
      <c r="G40" s="48"/>
      <c r="H40" s="39"/>
    </row>
    <row r="41" spans="1:8" ht="15">
      <c r="A41" s="47"/>
      <c r="B41" s="48"/>
      <c r="C41" s="48"/>
      <c r="D41" s="48"/>
      <c r="E41" s="50"/>
      <c r="F41" s="48"/>
      <c r="G41" s="48"/>
      <c r="H41" s="39"/>
    </row>
    <row r="42" spans="1:8" ht="15">
      <c r="A42" s="47"/>
      <c r="B42" s="48"/>
      <c r="C42" s="48"/>
      <c r="D42" s="48"/>
      <c r="E42" s="50"/>
      <c r="F42" s="48"/>
      <c r="G42" s="48"/>
      <c r="H42" s="39"/>
    </row>
    <row r="43" spans="1:8" ht="15">
      <c r="A43" s="47"/>
      <c r="B43" s="48"/>
      <c r="C43" s="48"/>
      <c r="D43" s="48"/>
      <c r="E43" s="50"/>
      <c r="F43" s="48"/>
      <c r="G43" s="48"/>
      <c r="H43" s="39"/>
    </row>
    <row r="44" spans="1:8" ht="15">
      <c r="A44" s="47"/>
      <c r="B44" s="48"/>
      <c r="C44" s="48"/>
      <c r="D44" s="48"/>
      <c r="E44" s="50"/>
      <c r="F44" s="48"/>
      <c r="G44" s="48"/>
      <c r="H44" s="39"/>
    </row>
    <row r="45" spans="1:8" ht="15">
      <c r="A45" s="47"/>
      <c r="B45" s="48"/>
      <c r="C45" s="48"/>
      <c r="D45" s="48"/>
      <c r="E45" s="50"/>
      <c r="F45" s="48"/>
      <c r="G45" s="48"/>
      <c r="H45" s="39"/>
    </row>
    <row r="46" spans="1:8" ht="15">
      <c r="A46" s="47"/>
      <c r="B46" s="48"/>
      <c r="C46" s="48"/>
      <c r="D46" s="48"/>
      <c r="E46" s="50"/>
      <c r="F46" s="48"/>
      <c r="G46" s="48"/>
      <c r="H46" s="39"/>
    </row>
    <row r="47" spans="1:8" ht="15">
      <c r="A47" s="47"/>
      <c r="B47" s="48"/>
      <c r="C47" s="48"/>
      <c r="D47" s="48"/>
      <c r="E47" s="50"/>
      <c r="F47" s="48"/>
      <c r="G47" s="48"/>
      <c r="H47" s="39"/>
    </row>
    <row r="48" spans="1:8" ht="15">
      <c r="A48" s="47"/>
      <c r="B48" s="48"/>
      <c r="C48" s="48"/>
      <c r="D48" s="48"/>
      <c r="E48" s="50"/>
      <c r="F48" s="48"/>
      <c r="G48" s="48"/>
      <c r="H48" s="39"/>
    </row>
    <row r="49" spans="1:8" ht="15">
      <c r="A49" s="47"/>
      <c r="B49" s="48"/>
      <c r="C49" s="48"/>
      <c r="D49" s="48"/>
      <c r="E49" s="50"/>
      <c r="F49" s="48"/>
      <c r="G49" s="48"/>
      <c r="H49" s="39"/>
    </row>
    <row r="50" spans="1:8" ht="15">
      <c r="A50" s="47"/>
      <c r="B50" s="48"/>
      <c r="C50" s="48"/>
      <c r="D50" s="48"/>
      <c r="E50" s="50"/>
      <c r="F50" s="48"/>
      <c r="G50" s="48"/>
      <c r="H50" s="39"/>
    </row>
    <row r="51" spans="1:8" ht="15">
      <c r="A51" s="51"/>
      <c r="B51" s="52"/>
      <c r="C51" s="52"/>
      <c r="D51" s="52"/>
      <c r="E51" s="53"/>
      <c r="F51" s="52"/>
      <c r="G51" s="52"/>
      <c r="H51" s="43"/>
    </row>
  </sheetData>
  <mergeCells count="6">
    <mergeCell ref="B6:D6"/>
    <mergeCell ref="A2:H2"/>
    <mergeCell ref="B4:H4"/>
    <mergeCell ref="B5:H5"/>
    <mergeCell ref="A1:H1"/>
    <mergeCell ref="A3:F3"/>
  </mergeCells>
  <dataValidations count="1">
    <dataValidation type="list" allowBlank="1" showInputMessage="1" showErrorMessage="1" sqref="D8:D51">
      <formula1>"State, 231 General Adult Education, 225 Corrections"</formula1>
    </dataValidation>
  </dataValidations>
  <printOptions/>
  <pageMargins left="0.7" right="0.7" top="0.75" bottom="0.75" header="0.3" footer="0.3"/>
  <pageSetup horizontalDpi="600" verticalDpi="600" orientation="portrait" r:id="rId2"/>
  <tableParts>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130"/>
  <sheetViews>
    <sheetView workbookViewId="0" topLeftCell="A30">
      <selection activeCell="A41" sqref="A41"/>
    </sheetView>
  </sheetViews>
  <sheetFormatPr defaultColWidth="8.7109375" defaultRowHeight="15"/>
  <cols>
    <col min="1" max="12" width="12.00390625" style="0" customWidth="1"/>
    <col min="13" max="13" width="10.421875" style="0" customWidth="1"/>
  </cols>
  <sheetData>
    <row r="1" spans="1:12" ht="16.5" thickBot="1">
      <c r="A1" s="274" t="s">
        <v>6</v>
      </c>
      <c r="B1" s="229"/>
      <c r="C1" s="229"/>
      <c r="D1" s="229"/>
      <c r="E1" s="229"/>
      <c r="F1" s="229"/>
      <c r="G1" s="229"/>
      <c r="H1" s="229"/>
      <c r="I1" s="229"/>
      <c r="J1" s="229"/>
      <c r="K1" s="229"/>
      <c r="L1" s="229"/>
    </row>
    <row r="2" spans="1:12" ht="17.25" thickBot="1" thickTop="1">
      <c r="A2" s="275" t="s">
        <v>80</v>
      </c>
      <c r="B2" s="276"/>
      <c r="C2" s="276"/>
      <c r="D2" s="276"/>
      <c r="E2" s="277"/>
      <c r="F2" s="278" t="s">
        <v>107</v>
      </c>
      <c r="G2" s="278"/>
      <c r="H2" s="278"/>
      <c r="I2" s="278"/>
      <c r="J2" s="278"/>
      <c r="K2" s="278"/>
      <c r="L2" s="279"/>
    </row>
    <row r="3" spans="1:12" ht="46.5" thickBot="1" thickTop="1">
      <c r="A3" s="92" t="s">
        <v>81</v>
      </c>
      <c r="B3" s="78" t="s">
        <v>82</v>
      </c>
      <c r="C3" s="85" t="s">
        <v>105</v>
      </c>
      <c r="D3" s="85" t="s">
        <v>106</v>
      </c>
      <c r="E3" s="93" t="s">
        <v>108</v>
      </c>
      <c r="F3" s="90" t="s">
        <v>113</v>
      </c>
      <c r="G3" s="71" t="s">
        <v>114</v>
      </c>
      <c r="H3" s="70" t="s">
        <v>112</v>
      </c>
      <c r="I3" s="72" t="s">
        <v>83</v>
      </c>
      <c r="J3" s="70" t="s">
        <v>110</v>
      </c>
      <c r="K3" s="72" t="s">
        <v>111</v>
      </c>
      <c r="L3" s="73" t="s">
        <v>102</v>
      </c>
    </row>
    <row r="4" spans="1:12" ht="15.75" thickTop="1">
      <c r="A4" s="99"/>
      <c r="B4" s="100"/>
      <c r="C4" s="101"/>
      <c r="D4" s="101"/>
      <c r="E4" s="87">
        <f>Table31266[[#This Row],[Monthly Salary]]+Table31266[[#This Row],[Monthly Benefits]]</f>
        <v>0</v>
      </c>
      <c r="F4" s="101"/>
      <c r="G4" s="102"/>
      <c r="H4" s="103"/>
      <c r="I4" s="104"/>
      <c r="J4" s="103"/>
      <c r="K4" s="104"/>
      <c r="L4" s="86">
        <f>SUM(Table31266[[#This Row],[231 Program ]:[State Admin]])</f>
        <v>0</v>
      </c>
    </row>
    <row r="5" spans="1:12" ht="15">
      <c r="A5" s="99"/>
      <c r="B5" s="100"/>
      <c r="C5" s="101"/>
      <c r="D5" s="101"/>
      <c r="E5" s="87">
        <f>Table31266[[#This Row],[Monthly Salary]]+Table31266[[#This Row],[Monthly Benefits]]</f>
        <v>0</v>
      </c>
      <c r="F5" s="101"/>
      <c r="G5" s="102"/>
      <c r="H5" s="103"/>
      <c r="I5" s="104"/>
      <c r="J5" s="103"/>
      <c r="K5" s="104"/>
      <c r="L5" s="86">
        <f>SUM(Table31266[[#This Row],[231 Program ]:[State Admin]])</f>
        <v>0</v>
      </c>
    </row>
    <row r="6" spans="1:12" ht="15">
      <c r="A6" s="99"/>
      <c r="B6" s="100"/>
      <c r="C6" s="101"/>
      <c r="D6" s="101"/>
      <c r="E6" s="87">
        <f>Table31266[[#This Row],[Monthly Salary]]+Table31266[[#This Row],[Monthly Benefits]]</f>
        <v>0</v>
      </c>
      <c r="F6" s="101"/>
      <c r="G6" s="102"/>
      <c r="H6" s="103"/>
      <c r="I6" s="104"/>
      <c r="J6" s="103"/>
      <c r="K6" s="104"/>
      <c r="L6" s="86">
        <f>SUM(Table31266[[#This Row],[231 Program ]:[State Admin]])</f>
        <v>0</v>
      </c>
    </row>
    <row r="7" spans="1:12" ht="15">
      <c r="A7" s="99"/>
      <c r="B7" s="100"/>
      <c r="C7" s="101"/>
      <c r="D7" s="101"/>
      <c r="E7" s="87">
        <f>Table31266[[#This Row],[Monthly Salary]]+Table31266[[#This Row],[Monthly Benefits]]</f>
        <v>0</v>
      </c>
      <c r="F7" s="101"/>
      <c r="G7" s="102"/>
      <c r="H7" s="103"/>
      <c r="I7" s="104"/>
      <c r="J7" s="103"/>
      <c r="K7" s="104"/>
      <c r="L7" s="86">
        <f>SUM(Table31266[[#This Row],[231 Program ]:[State Admin]])</f>
        <v>0</v>
      </c>
    </row>
    <row r="8" spans="1:12" ht="15">
      <c r="A8" s="99"/>
      <c r="B8" s="100"/>
      <c r="C8" s="101"/>
      <c r="D8" s="101"/>
      <c r="E8" s="87">
        <f>Table31266[[#This Row],[Monthly Salary]]+Table31266[[#This Row],[Monthly Benefits]]</f>
        <v>0</v>
      </c>
      <c r="F8" s="101"/>
      <c r="G8" s="102"/>
      <c r="H8" s="103"/>
      <c r="I8" s="104"/>
      <c r="J8" s="103"/>
      <c r="K8" s="104"/>
      <c r="L8" s="86">
        <f>SUM(Table31266[[#This Row],[231 Program ]:[State Admin]])</f>
        <v>0</v>
      </c>
    </row>
    <row r="9" spans="1:12" ht="15">
      <c r="A9" s="99"/>
      <c r="B9" s="100"/>
      <c r="C9" s="101"/>
      <c r="D9" s="101"/>
      <c r="E9" s="87">
        <f>Table31266[[#This Row],[Monthly Salary]]+Table31266[[#This Row],[Monthly Benefits]]</f>
        <v>0</v>
      </c>
      <c r="F9" s="101"/>
      <c r="G9" s="102"/>
      <c r="H9" s="103"/>
      <c r="I9" s="104"/>
      <c r="J9" s="103"/>
      <c r="K9" s="104"/>
      <c r="L9" s="86">
        <f>SUM(Table31266[[#This Row],[231 Program ]:[State Admin]])</f>
        <v>0</v>
      </c>
    </row>
    <row r="10" spans="1:12" ht="15">
      <c r="A10" s="99"/>
      <c r="B10" s="100"/>
      <c r="C10" s="101"/>
      <c r="D10" s="101"/>
      <c r="E10" s="87">
        <f>Table31266[[#This Row],[Monthly Salary]]+Table31266[[#This Row],[Monthly Benefits]]</f>
        <v>0</v>
      </c>
      <c r="F10" s="101"/>
      <c r="G10" s="102"/>
      <c r="H10" s="103"/>
      <c r="I10" s="104"/>
      <c r="J10" s="103"/>
      <c r="K10" s="104"/>
      <c r="L10" s="86">
        <f>SUM(Table31266[[#This Row],[231 Program ]:[State Admin]])</f>
        <v>0</v>
      </c>
    </row>
    <row r="11" spans="1:12" ht="15">
      <c r="A11" s="99"/>
      <c r="B11" s="100"/>
      <c r="C11" s="101"/>
      <c r="D11" s="101"/>
      <c r="E11" s="87">
        <f>Table31266[[#This Row],[Monthly Salary]]+Table31266[[#This Row],[Monthly Benefits]]</f>
        <v>0</v>
      </c>
      <c r="F11" s="101"/>
      <c r="G11" s="102"/>
      <c r="H11" s="103"/>
      <c r="I11" s="104"/>
      <c r="J11" s="103"/>
      <c r="K11" s="104"/>
      <c r="L11" s="86">
        <f>SUM(Table31266[[#This Row],[231 Program ]:[State Admin]])</f>
        <v>0</v>
      </c>
    </row>
    <row r="12" spans="1:12" ht="15">
      <c r="A12" s="99"/>
      <c r="B12" s="100"/>
      <c r="C12" s="101"/>
      <c r="D12" s="101"/>
      <c r="E12" s="87">
        <f>Table31266[[#This Row],[Monthly Salary]]+Table31266[[#This Row],[Monthly Benefits]]</f>
        <v>0</v>
      </c>
      <c r="F12" s="101"/>
      <c r="G12" s="102"/>
      <c r="H12" s="103"/>
      <c r="I12" s="104"/>
      <c r="J12" s="103"/>
      <c r="K12" s="104"/>
      <c r="L12" s="86">
        <f>SUM(Table31266[[#This Row],[231 Program ]:[State Admin]])</f>
        <v>0</v>
      </c>
    </row>
    <row r="13" spans="1:12" ht="15">
      <c r="A13" s="99"/>
      <c r="B13" s="100"/>
      <c r="C13" s="101"/>
      <c r="D13" s="101"/>
      <c r="E13" s="87">
        <f>Table31266[[#This Row],[Monthly Salary]]+Table31266[[#This Row],[Monthly Benefits]]</f>
        <v>0</v>
      </c>
      <c r="F13" s="101"/>
      <c r="G13" s="102"/>
      <c r="H13" s="103"/>
      <c r="I13" s="104"/>
      <c r="J13" s="103"/>
      <c r="K13" s="104"/>
      <c r="L13" s="86">
        <f>SUM(Table31266[[#This Row],[231 Program ]:[State Admin]])</f>
        <v>0</v>
      </c>
    </row>
    <row r="14" spans="1:12" ht="15">
      <c r="A14" s="99"/>
      <c r="B14" s="100"/>
      <c r="C14" s="101"/>
      <c r="D14" s="101"/>
      <c r="E14" s="87">
        <f>Table31266[[#This Row],[Monthly Salary]]+Table31266[[#This Row],[Monthly Benefits]]</f>
        <v>0</v>
      </c>
      <c r="F14" s="101"/>
      <c r="G14" s="102"/>
      <c r="H14" s="103"/>
      <c r="I14" s="104"/>
      <c r="J14" s="103"/>
      <c r="K14" s="104"/>
      <c r="L14" s="86">
        <f>SUM(Table31266[[#This Row],[231 Program ]:[State Admin]])</f>
        <v>0</v>
      </c>
    </row>
    <row r="15" spans="1:12" ht="15">
      <c r="A15" s="99"/>
      <c r="B15" s="100"/>
      <c r="C15" s="101"/>
      <c r="D15" s="101"/>
      <c r="E15" s="87">
        <f>Table31266[[#This Row],[Monthly Salary]]+Table31266[[#This Row],[Monthly Benefits]]</f>
        <v>0</v>
      </c>
      <c r="F15" s="101"/>
      <c r="G15" s="102"/>
      <c r="H15" s="103"/>
      <c r="I15" s="104"/>
      <c r="J15" s="103"/>
      <c r="K15" s="104"/>
      <c r="L15" s="86">
        <f>SUM(Table31266[[#This Row],[231 Program ]:[State Admin]])</f>
        <v>0</v>
      </c>
    </row>
    <row r="16" spans="1:12" ht="15">
      <c r="A16" s="99"/>
      <c r="B16" s="100"/>
      <c r="C16" s="101"/>
      <c r="D16" s="101"/>
      <c r="E16" s="87">
        <f>Table31266[[#This Row],[Monthly Salary]]+Table31266[[#This Row],[Monthly Benefits]]</f>
        <v>0</v>
      </c>
      <c r="F16" s="101"/>
      <c r="G16" s="102"/>
      <c r="H16" s="103"/>
      <c r="I16" s="104"/>
      <c r="J16" s="103"/>
      <c r="K16" s="104"/>
      <c r="L16" s="86">
        <f>SUM(Table31266[[#This Row],[231 Program ]:[State Admin]])</f>
        <v>0</v>
      </c>
    </row>
    <row r="17" spans="1:12" ht="15">
      <c r="A17" s="99"/>
      <c r="B17" s="100"/>
      <c r="C17" s="101"/>
      <c r="D17" s="101"/>
      <c r="E17" s="87">
        <f>Table31266[[#This Row],[Monthly Salary]]+Table31266[[#This Row],[Monthly Benefits]]</f>
        <v>0</v>
      </c>
      <c r="F17" s="101"/>
      <c r="G17" s="102"/>
      <c r="H17" s="103"/>
      <c r="I17" s="104"/>
      <c r="J17" s="103"/>
      <c r="K17" s="104"/>
      <c r="L17" s="86">
        <f>SUM(Table31266[[#This Row],[231 Program ]:[State Admin]])</f>
        <v>0</v>
      </c>
    </row>
    <row r="18" spans="1:12" ht="15">
      <c r="A18" s="99"/>
      <c r="B18" s="100"/>
      <c r="C18" s="101"/>
      <c r="D18" s="101"/>
      <c r="E18" s="87">
        <f>Table31266[[#This Row],[Monthly Salary]]+Table31266[[#This Row],[Monthly Benefits]]</f>
        <v>0</v>
      </c>
      <c r="F18" s="101"/>
      <c r="G18" s="102"/>
      <c r="H18" s="103"/>
      <c r="I18" s="104"/>
      <c r="J18" s="103"/>
      <c r="K18" s="104"/>
      <c r="L18" s="86">
        <f>SUM(Table31266[[#This Row],[231 Program ]:[State Admin]])</f>
        <v>0</v>
      </c>
    </row>
    <row r="19" spans="1:12" ht="15">
      <c r="A19" s="120"/>
      <c r="B19" s="121"/>
      <c r="C19" s="110"/>
      <c r="D19" s="110"/>
      <c r="E19" s="109">
        <f>Table31266[[#This Row],[Monthly Salary]]+Table31266[[#This Row],[Monthly Benefits]]</f>
        <v>0</v>
      </c>
      <c r="F19" s="110"/>
      <c r="G19" s="122"/>
      <c r="H19" s="123"/>
      <c r="I19" s="124"/>
      <c r="J19" s="123"/>
      <c r="K19" s="124"/>
      <c r="L19" s="119">
        <f>SUM(Table31266[[#This Row],[231 Program ]:[State Admin]])</f>
        <v>0</v>
      </c>
    </row>
    <row r="20" spans="1:12" ht="15">
      <c r="A20" s="117" t="s">
        <v>16</v>
      </c>
      <c r="B20" s="117"/>
      <c r="C20" s="118">
        <f>SUM(C4:C19)</f>
        <v>0</v>
      </c>
      <c r="D20" s="118">
        <f>SUM(D4:D19)</f>
        <v>0</v>
      </c>
      <c r="E20" s="118">
        <f>Table31266[[#This Row],[Monthly Salary]]+Table31266[[#This Row],[Monthly Benefits]]</f>
        <v>0</v>
      </c>
      <c r="F20" s="118">
        <f aca="true" t="shared" si="0" ref="F20:K20">SUM(F4:F19)</f>
        <v>0</v>
      </c>
      <c r="G20" s="118">
        <f t="shared" si="0"/>
        <v>0</v>
      </c>
      <c r="H20" s="118">
        <f t="shared" si="0"/>
        <v>0</v>
      </c>
      <c r="I20" s="118">
        <f t="shared" si="0"/>
        <v>0</v>
      </c>
      <c r="J20" s="118">
        <f t="shared" si="0"/>
        <v>0</v>
      </c>
      <c r="K20" s="118">
        <f t="shared" si="0"/>
        <v>0</v>
      </c>
      <c r="L20" s="118">
        <f>SUM(L4:L19)</f>
        <v>0</v>
      </c>
    </row>
    <row r="21" spans="1:12" ht="15">
      <c r="A21" s="105"/>
      <c r="B21" s="105"/>
      <c r="C21" s="106"/>
      <c r="D21" s="106"/>
      <c r="E21" s="107"/>
      <c r="F21" s="77"/>
      <c r="G21" s="77"/>
      <c r="H21" s="77"/>
      <c r="I21" s="77"/>
      <c r="J21" s="77"/>
      <c r="K21" s="77"/>
      <c r="L21" s="107"/>
    </row>
    <row r="22" spans="1:13" ht="15.75">
      <c r="A22" s="291" t="s">
        <v>7</v>
      </c>
      <c r="B22" s="229"/>
      <c r="C22" s="229"/>
      <c r="D22" s="229"/>
      <c r="E22" s="229"/>
      <c r="F22" s="229"/>
      <c r="G22" s="229"/>
      <c r="H22" s="229"/>
      <c r="I22" s="229"/>
      <c r="J22" s="229"/>
      <c r="K22" s="229"/>
      <c r="L22" s="229"/>
      <c r="M22" s="292"/>
    </row>
    <row r="23" spans="1:13" ht="16.5" thickBot="1">
      <c r="A23" s="295" t="s">
        <v>80</v>
      </c>
      <c r="B23" s="296"/>
      <c r="C23" s="296"/>
      <c r="D23" s="296"/>
      <c r="E23" s="296"/>
      <c r="F23" s="296"/>
      <c r="G23" s="293" t="s">
        <v>109</v>
      </c>
      <c r="H23" s="293"/>
      <c r="I23" s="293"/>
      <c r="J23" s="293"/>
      <c r="K23" s="293"/>
      <c r="L23" s="293"/>
      <c r="M23" s="294"/>
    </row>
    <row r="24" spans="1:13" ht="45.75" thickTop="1">
      <c r="A24" s="114" t="s">
        <v>81</v>
      </c>
      <c r="B24" s="85" t="s">
        <v>82</v>
      </c>
      <c r="C24" s="85" t="s">
        <v>103</v>
      </c>
      <c r="D24" s="85" t="s">
        <v>104</v>
      </c>
      <c r="E24" s="115" t="s">
        <v>116</v>
      </c>
      <c r="F24" s="93" t="s">
        <v>108</v>
      </c>
      <c r="G24" s="114" t="s">
        <v>88</v>
      </c>
      <c r="H24" s="93" t="s">
        <v>89</v>
      </c>
      <c r="I24" s="114" t="s">
        <v>90</v>
      </c>
      <c r="J24" s="116" t="s">
        <v>83</v>
      </c>
      <c r="K24" s="114" t="s">
        <v>115</v>
      </c>
      <c r="L24" s="116" t="s">
        <v>111</v>
      </c>
      <c r="M24" s="115" t="s">
        <v>102</v>
      </c>
    </row>
    <row r="25" spans="1:13" ht="15">
      <c r="A25" s="99"/>
      <c r="B25" s="111"/>
      <c r="C25" s="111"/>
      <c r="D25" s="112"/>
      <c r="E25" s="113"/>
      <c r="F25" s="87">
        <f>(Table351367[[#This Row],[Hours Worked]]*Table351367[[#This Row],[Hourly Rate]])+Table351367[[#This Row],[Benefits]]</f>
        <v>0</v>
      </c>
      <c r="G25" s="103"/>
      <c r="H25" s="102"/>
      <c r="I25" s="103"/>
      <c r="J25" s="104"/>
      <c r="K25" s="103"/>
      <c r="L25" s="104"/>
      <c r="M25" s="74">
        <f>SUM(Table351367[[#This Row],[231 Program]:[State Admin]])</f>
        <v>0</v>
      </c>
    </row>
    <row r="26" spans="1:13" ht="15">
      <c r="A26" s="99"/>
      <c r="B26" s="111"/>
      <c r="C26" s="111"/>
      <c r="D26" s="112"/>
      <c r="E26" s="113"/>
      <c r="F26" s="87">
        <f>(Table351367[[#This Row],[Hours Worked]]*Table351367[[#This Row],[Hourly Rate]])+Table351367[[#This Row],[Benefits]]</f>
        <v>0</v>
      </c>
      <c r="G26" s="103"/>
      <c r="H26" s="102"/>
      <c r="I26" s="103"/>
      <c r="J26" s="104"/>
      <c r="K26" s="103"/>
      <c r="L26" s="104"/>
      <c r="M26" s="74">
        <f>SUM(Table351367[[#This Row],[231 Program]:[State Admin]])</f>
        <v>0</v>
      </c>
    </row>
    <row r="27" spans="1:13" ht="15">
      <c r="A27" s="99"/>
      <c r="B27" s="111"/>
      <c r="C27" s="111"/>
      <c r="D27" s="112"/>
      <c r="E27" s="113"/>
      <c r="F27" s="87">
        <f>(Table351367[[#This Row],[Hours Worked]]*Table351367[[#This Row],[Hourly Rate]])+Table351367[[#This Row],[Benefits]]</f>
        <v>0</v>
      </c>
      <c r="G27" s="103"/>
      <c r="H27" s="102"/>
      <c r="I27" s="103"/>
      <c r="J27" s="104"/>
      <c r="K27" s="103"/>
      <c r="L27" s="104"/>
      <c r="M27" s="74">
        <f>SUM(Table351367[[#This Row],[231 Program]:[State Admin]])</f>
        <v>0</v>
      </c>
    </row>
    <row r="28" spans="1:13" ht="15">
      <c r="A28" s="99"/>
      <c r="B28" s="111"/>
      <c r="C28" s="111"/>
      <c r="D28" s="112"/>
      <c r="E28" s="113"/>
      <c r="F28" s="87">
        <f>(Table351367[[#This Row],[Hours Worked]]*Table351367[[#This Row],[Hourly Rate]])+Table351367[[#This Row],[Benefits]]</f>
        <v>0</v>
      </c>
      <c r="G28" s="103"/>
      <c r="H28" s="102"/>
      <c r="I28" s="103"/>
      <c r="J28" s="104"/>
      <c r="K28" s="103"/>
      <c r="L28" s="104"/>
      <c r="M28" s="74">
        <f>SUM(Table351367[[#This Row],[231 Program]:[State Admin]])</f>
        <v>0</v>
      </c>
    </row>
    <row r="29" spans="1:13" ht="15">
      <c r="A29" s="99"/>
      <c r="B29" s="111"/>
      <c r="C29" s="111"/>
      <c r="D29" s="112"/>
      <c r="E29" s="113"/>
      <c r="F29" s="87">
        <f>(Table351367[[#This Row],[Hours Worked]]*Table351367[[#This Row],[Hourly Rate]])+Table351367[[#This Row],[Benefits]]</f>
        <v>0</v>
      </c>
      <c r="G29" s="103"/>
      <c r="H29" s="102"/>
      <c r="I29" s="103"/>
      <c r="J29" s="104"/>
      <c r="K29" s="103"/>
      <c r="L29" s="104"/>
      <c r="M29" s="74">
        <f>SUM(Table351367[[#This Row],[231 Program]:[State Admin]])</f>
        <v>0</v>
      </c>
    </row>
    <row r="30" spans="1:13" ht="15">
      <c r="A30" s="99"/>
      <c r="B30" s="111"/>
      <c r="C30" s="111"/>
      <c r="D30" s="112"/>
      <c r="E30" s="113"/>
      <c r="F30" s="87">
        <f>(Table351367[[#This Row],[Hours Worked]]*Table351367[[#This Row],[Hourly Rate]])+Table351367[[#This Row],[Benefits]]</f>
        <v>0</v>
      </c>
      <c r="G30" s="103"/>
      <c r="H30" s="102"/>
      <c r="I30" s="103"/>
      <c r="J30" s="104"/>
      <c r="K30" s="103"/>
      <c r="L30" s="104"/>
      <c r="M30" s="74">
        <f>SUM(Table351367[[#This Row],[231 Program]:[State Admin]])</f>
        <v>0</v>
      </c>
    </row>
    <row r="31" spans="1:13" ht="15">
      <c r="A31" s="99"/>
      <c r="B31" s="111"/>
      <c r="C31" s="111"/>
      <c r="D31" s="112"/>
      <c r="E31" s="113"/>
      <c r="F31" s="87">
        <f>(Table351367[[#This Row],[Hours Worked]]*Table351367[[#This Row],[Hourly Rate]])+Table351367[[#This Row],[Benefits]]</f>
        <v>0</v>
      </c>
      <c r="G31" s="103"/>
      <c r="H31" s="102"/>
      <c r="I31" s="103"/>
      <c r="J31" s="104"/>
      <c r="K31" s="103"/>
      <c r="L31" s="104"/>
      <c r="M31" s="74">
        <f>SUM(Table351367[[#This Row],[231 Program]:[State Admin]])</f>
        <v>0</v>
      </c>
    </row>
    <row r="32" spans="1:13" ht="15">
      <c r="A32" s="99"/>
      <c r="B32" s="111"/>
      <c r="C32" s="111"/>
      <c r="D32" s="112"/>
      <c r="E32" s="113"/>
      <c r="F32" s="87">
        <f>(Table351367[[#This Row],[Hours Worked]]*Table351367[[#This Row],[Hourly Rate]])+Table351367[[#This Row],[Benefits]]</f>
        <v>0</v>
      </c>
      <c r="G32" s="103"/>
      <c r="H32" s="102"/>
      <c r="I32" s="103"/>
      <c r="J32" s="104"/>
      <c r="K32" s="103"/>
      <c r="L32" s="104"/>
      <c r="M32" s="74">
        <f>SUM(Table351367[[#This Row],[231 Program]:[State Admin]])</f>
        <v>0</v>
      </c>
    </row>
    <row r="33" spans="1:13" ht="15">
      <c r="A33" s="99"/>
      <c r="B33" s="111"/>
      <c r="C33" s="111"/>
      <c r="D33" s="112"/>
      <c r="E33" s="113"/>
      <c r="F33" s="87">
        <f>(Table351367[[#This Row],[Hours Worked]]*Table351367[[#This Row],[Hourly Rate]])+Table351367[[#This Row],[Benefits]]</f>
        <v>0</v>
      </c>
      <c r="G33" s="103"/>
      <c r="H33" s="102"/>
      <c r="I33" s="103"/>
      <c r="J33" s="104"/>
      <c r="K33" s="103"/>
      <c r="L33" s="104"/>
      <c r="M33" s="74">
        <f>SUM(Table351367[[#This Row],[231 Program]:[State Admin]])</f>
        <v>0</v>
      </c>
    </row>
    <row r="34" spans="1:13" ht="15">
      <c r="A34" s="99"/>
      <c r="B34" s="111"/>
      <c r="C34" s="111"/>
      <c r="D34" s="112"/>
      <c r="E34" s="113"/>
      <c r="F34" s="87">
        <f>(Table351367[[#This Row],[Hours Worked]]*Table351367[[#This Row],[Hourly Rate]])+Table351367[[#This Row],[Benefits]]</f>
        <v>0</v>
      </c>
      <c r="G34" s="103"/>
      <c r="H34" s="102"/>
      <c r="I34" s="103"/>
      <c r="J34" s="104"/>
      <c r="K34" s="103"/>
      <c r="L34" s="104"/>
      <c r="M34" s="74">
        <f>SUM(Table351367[[#This Row],[231 Program]:[State Admin]])</f>
        <v>0</v>
      </c>
    </row>
    <row r="35" spans="1:13" ht="15">
      <c r="A35" s="99"/>
      <c r="B35" s="111"/>
      <c r="C35" s="111"/>
      <c r="D35" s="112"/>
      <c r="E35" s="113"/>
      <c r="F35" s="87">
        <f>(Table351367[[#This Row],[Hours Worked]]*Table351367[[#This Row],[Hourly Rate]])+Table351367[[#This Row],[Benefits]]</f>
        <v>0</v>
      </c>
      <c r="G35" s="103"/>
      <c r="H35" s="102"/>
      <c r="I35" s="103"/>
      <c r="J35" s="104"/>
      <c r="K35" s="103"/>
      <c r="L35" s="104"/>
      <c r="M35" s="74">
        <f>SUM(Table351367[[#This Row],[231 Program]:[State Admin]])</f>
        <v>0</v>
      </c>
    </row>
    <row r="36" spans="1:13" ht="15">
      <c r="A36" s="99"/>
      <c r="B36" s="111"/>
      <c r="C36" s="111"/>
      <c r="D36" s="112"/>
      <c r="E36" s="113"/>
      <c r="F36" s="87">
        <f>(Table351367[[#This Row],[Hours Worked]]*Table351367[[#This Row],[Hourly Rate]])+Table351367[[#This Row],[Benefits]]</f>
        <v>0</v>
      </c>
      <c r="G36" s="103"/>
      <c r="H36" s="102"/>
      <c r="I36" s="103"/>
      <c r="J36" s="104"/>
      <c r="K36" s="103"/>
      <c r="L36" s="104"/>
      <c r="M36" s="74">
        <f>SUM(Table351367[[#This Row],[231 Program]:[State Admin]])</f>
        <v>0</v>
      </c>
    </row>
    <row r="37" spans="1:13" ht="15">
      <c r="A37" s="99"/>
      <c r="B37" s="111"/>
      <c r="C37" s="111"/>
      <c r="D37" s="112"/>
      <c r="E37" s="113"/>
      <c r="F37" s="87">
        <f>(Table351367[[#This Row],[Hours Worked]]*Table351367[[#This Row],[Hourly Rate]])+Table351367[[#This Row],[Benefits]]</f>
        <v>0</v>
      </c>
      <c r="G37" s="103"/>
      <c r="H37" s="102"/>
      <c r="I37" s="103"/>
      <c r="J37" s="104"/>
      <c r="K37" s="103"/>
      <c r="L37" s="104"/>
      <c r="M37" s="74">
        <f>SUM(Table351367[[#This Row],[231 Program]:[State Admin]])</f>
        <v>0</v>
      </c>
    </row>
    <row r="38" spans="1:13" ht="15.75" thickBot="1">
      <c r="A38" s="94" t="s">
        <v>16</v>
      </c>
      <c r="B38" s="95"/>
      <c r="C38" s="91">
        <f>SUM(C25:C37)</f>
        <v>0</v>
      </c>
      <c r="D38" s="91">
        <f aca="true" t="shared" si="1" ref="D38:M38">SUM(D25:D37)</f>
        <v>0</v>
      </c>
      <c r="E38" s="91">
        <f t="shared" si="1"/>
        <v>0</v>
      </c>
      <c r="F38" s="91">
        <f t="shared" si="1"/>
        <v>0</v>
      </c>
      <c r="G38" s="91">
        <f t="shared" si="1"/>
        <v>0</v>
      </c>
      <c r="H38" s="91">
        <f t="shared" si="1"/>
        <v>0</v>
      </c>
      <c r="I38" s="91">
        <f t="shared" si="1"/>
        <v>0</v>
      </c>
      <c r="J38" s="91">
        <f t="shared" si="1"/>
        <v>0</v>
      </c>
      <c r="K38" s="91">
        <f t="shared" si="1"/>
        <v>0</v>
      </c>
      <c r="L38" s="91">
        <f t="shared" si="1"/>
        <v>0</v>
      </c>
      <c r="M38" s="91">
        <f t="shared" si="1"/>
        <v>0</v>
      </c>
    </row>
    <row r="39" ht="16.5" thickBot="1" thickTop="1"/>
    <row r="40" spans="1:11" ht="16.5" thickTop="1">
      <c r="A40" s="288" t="s">
        <v>91</v>
      </c>
      <c r="B40" s="289"/>
      <c r="C40" s="289"/>
      <c r="D40" s="289"/>
      <c r="E40" s="289"/>
      <c r="F40" s="289"/>
      <c r="G40" s="289"/>
      <c r="H40" s="289"/>
      <c r="I40" s="289"/>
      <c r="J40" s="290"/>
      <c r="K40" s="80"/>
    </row>
    <row r="41" spans="1:11" ht="16.5" thickBot="1">
      <c r="A41" s="126" t="s">
        <v>126</v>
      </c>
      <c r="B41" s="125"/>
      <c r="C41" s="125"/>
      <c r="D41" s="125"/>
      <c r="E41" s="125"/>
      <c r="F41" s="125"/>
      <c r="G41" s="125"/>
      <c r="H41" s="125"/>
      <c r="I41" s="125"/>
      <c r="J41" s="127"/>
      <c r="K41" s="81"/>
    </row>
    <row r="42" spans="1:11" ht="17.25" thickBot="1" thickTop="1">
      <c r="A42" s="280" t="s">
        <v>93</v>
      </c>
      <c r="B42" s="281"/>
      <c r="C42" s="281"/>
      <c r="D42" s="282" t="s">
        <v>109</v>
      </c>
      <c r="E42" s="282"/>
      <c r="F42" s="282"/>
      <c r="G42" s="282"/>
      <c r="H42" s="282"/>
      <c r="I42" s="282"/>
      <c r="J42" s="283"/>
      <c r="K42" s="80"/>
    </row>
    <row r="43" spans="1:10" ht="46.5" thickBot="1" thickTop="1">
      <c r="A43" s="128" t="s">
        <v>94</v>
      </c>
      <c r="B43" s="129" t="s">
        <v>95</v>
      </c>
      <c r="C43" s="129" t="s">
        <v>87</v>
      </c>
      <c r="D43" s="131" t="s">
        <v>88</v>
      </c>
      <c r="E43" s="132" t="s">
        <v>89</v>
      </c>
      <c r="F43" s="131" t="s">
        <v>90</v>
      </c>
      <c r="G43" s="132" t="s">
        <v>83</v>
      </c>
      <c r="H43" s="131" t="s">
        <v>84</v>
      </c>
      <c r="I43" s="132" t="s">
        <v>85</v>
      </c>
      <c r="J43" s="130" t="s">
        <v>86</v>
      </c>
    </row>
    <row r="44" spans="1:10" ht="15.75" thickTop="1">
      <c r="A44" s="133"/>
      <c r="B44" s="134"/>
      <c r="C44" s="135"/>
      <c r="D44" s="135"/>
      <c r="E44" s="135"/>
      <c r="F44" s="135"/>
      <c r="G44" s="135"/>
      <c r="H44" s="135"/>
      <c r="I44" s="135"/>
      <c r="J44" s="136">
        <f>SUM(Table3561468[[#This Row],[231 Program]:[State Admin: 1938001]])</f>
        <v>0</v>
      </c>
    </row>
    <row r="45" spans="1:10" ht="15">
      <c r="A45" s="99"/>
      <c r="B45" s="137"/>
      <c r="C45" s="137"/>
      <c r="D45" s="137"/>
      <c r="E45" s="137"/>
      <c r="F45" s="137"/>
      <c r="G45" s="137"/>
      <c r="H45" s="137"/>
      <c r="I45" s="137"/>
      <c r="J45" s="138">
        <f>SUM(Table3561468[[#This Row],[231 Program]:[State Admin: 1938001]])</f>
        <v>0</v>
      </c>
    </row>
    <row r="46" spans="1:10" ht="15">
      <c r="A46" s="99"/>
      <c r="B46" s="137"/>
      <c r="C46" s="137"/>
      <c r="D46" s="137"/>
      <c r="E46" s="137"/>
      <c r="F46" s="137"/>
      <c r="G46" s="137"/>
      <c r="H46" s="137"/>
      <c r="I46" s="137"/>
      <c r="J46" s="138">
        <f>SUM(Table3561468[[#This Row],[231 Program]:[State Admin: 1938001]])</f>
        <v>0</v>
      </c>
    </row>
    <row r="47" spans="1:10" ht="15">
      <c r="A47" s="99"/>
      <c r="B47" s="137"/>
      <c r="C47" s="137"/>
      <c r="D47" s="137"/>
      <c r="E47" s="137"/>
      <c r="F47" s="137"/>
      <c r="G47" s="137"/>
      <c r="H47" s="137"/>
      <c r="I47" s="137"/>
      <c r="J47" s="138">
        <f>SUM(Table3561468[[#This Row],[231 Program]:[State Admin: 1938001]])</f>
        <v>0</v>
      </c>
    </row>
    <row r="48" spans="1:10" ht="15">
      <c r="A48" s="99"/>
      <c r="B48" s="139"/>
      <c r="C48" s="137"/>
      <c r="D48" s="137"/>
      <c r="E48" s="137"/>
      <c r="F48" s="137"/>
      <c r="G48" s="137"/>
      <c r="H48" s="137"/>
      <c r="I48" s="137"/>
      <c r="J48" s="138">
        <f>SUM(Table3561468[[#This Row],[231 Program]:[State Admin: 1938001]])</f>
        <v>0</v>
      </c>
    </row>
    <row r="49" spans="1:10" ht="15">
      <c r="A49" s="99"/>
      <c r="B49" s="139"/>
      <c r="C49" s="137"/>
      <c r="D49" s="137"/>
      <c r="E49" s="137"/>
      <c r="F49" s="137"/>
      <c r="G49" s="137"/>
      <c r="H49" s="137"/>
      <c r="I49" s="137"/>
      <c r="J49" s="138">
        <f>SUM(Table3561468[[#This Row],[231 Program]:[State Admin: 1938001]])</f>
        <v>0</v>
      </c>
    </row>
    <row r="50" spans="1:10" ht="15">
      <c r="A50" s="99"/>
      <c r="B50" s="139"/>
      <c r="C50" s="137"/>
      <c r="D50" s="137"/>
      <c r="E50" s="137"/>
      <c r="F50" s="137"/>
      <c r="G50" s="137"/>
      <c r="H50" s="137"/>
      <c r="I50" s="137"/>
      <c r="J50" s="138">
        <f>SUM(Table3561468[[#This Row],[231 Program]:[State Admin: 1938001]])</f>
        <v>0</v>
      </c>
    </row>
    <row r="51" spans="1:10" ht="15">
      <c r="A51" s="99"/>
      <c r="B51" s="139"/>
      <c r="C51" s="137"/>
      <c r="D51" s="137"/>
      <c r="E51" s="137"/>
      <c r="F51" s="137"/>
      <c r="G51" s="137"/>
      <c r="H51" s="137"/>
      <c r="I51" s="137"/>
      <c r="J51" s="138">
        <f>SUM(Table3561468[[#This Row],[231 Program]:[State Admin: 1938001]])</f>
        <v>0</v>
      </c>
    </row>
    <row r="52" spans="1:11" ht="16.5" thickBot="1">
      <c r="A52" s="94" t="s">
        <v>16</v>
      </c>
      <c r="B52" s="140"/>
      <c r="C52" s="140">
        <f aca="true" t="shared" si="2" ref="C52:I52">SUM(C44:C51)</f>
        <v>0</v>
      </c>
      <c r="D52" s="140">
        <f t="shared" si="2"/>
        <v>0</v>
      </c>
      <c r="E52" s="140">
        <f t="shared" si="2"/>
        <v>0</v>
      </c>
      <c r="F52" s="140">
        <f t="shared" si="2"/>
        <v>0</v>
      </c>
      <c r="G52" s="140">
        <f t="shared" si="2"/>
        <v>0</v>
      </c>
      <c r="H52" s="140">
        <f t="shared" si="2"/>
        <v>0</v>
      </c>
      <c r="I52" s="140">
        <f t="shared" si="2"/>
        <v>0</v>
      </c>
      <c r="J52" s="141">
        <f>SUM(Table3561468[[#This Row],[231 Program]:[State Admin: 1938001]])</f>
        <v>0</v>
      </c>
      <c r="K52" s="83"/>
    </row>
    <row r="53" ht="16.5" thickTop="1">
      <c r="K53" s="83"/>
    </row>
    <row r="54" spans="1:10" ht="16.5" thickBot="1">
      <c r="A54" s="297" t="s">
        <v>9</v>
      </c>
      <c r="B54" s="298"/>
      <c r="C54" s="298"/>
      <c r="D54" s="298"/>
      <c r="E54" s="298"/>
      <c r="F54" s="298"/>
      <c r="G54" s="298"/>
      <c r="H54" s="298"/>
      <c r="I54" s="298"/>
      <c r="J54" s="298"/>
    </row>
    <row r="55" spans="1:10" ht="17.25" thickBot="1" thickTop="1">
      <c r="A55" s="284" t="s">
        <v>93</v>
      </c>
      <c r="B55" s="285"/>
      <c r="C55" s="286"/>
      <c r="D55" s="287" t="s">
        <v>109</v>
      </c>
      <c r="E55" s="282"/>
      <c r="F55" s="282"/>
      <c r="G55" s="282"/>
      <c r="H55" s="282"/>
      <c r="I55" s="282"/>
      <c r="J55" s="283"/>
    </row>
    <row r="56" spans="1:10" ht="45.75" thickTop="1">
      <c r="A56" s="92" t="s">
        <v>94</v>
      </c>
      <c r="B56" s="78" t="s">
        <v>95</v>
      </c>
      <c r="C56" s="79" t="s">
        <v>96</v>
      </c>
      <c r="D56" s="70" t="s">
        <v>88</v>
      </c>
      <c r="E56" s="71" t="s">
        <v>89</v>
      </c>
      <c r="F56" s="70" t="s">
        <v>90</v>
      </c>
      <c r="G56" s="72" t="s">
        <v>83</v>
      </c>
      <c r="H56" s="70" t="s">
        <v>110</v>
      </c>
      <c r="I56" s="72" t="s">
        <v>111</v>
      </c>
      <c r="J56" s="96" t="s">
        <v>102</v>
      </c>
    </row>
    <row r="57" spans="1:10" ht="15">
      <c r="A57" s="99"/>
      <c r="B57" s="142"/>
      <c r="C57" s="143"/>
      <c r="D57" s="103"/>
      <c r="E57" s="104"/>
      <c r="F57" s="103"/>
      <c r="G57" s="104"/>
      <c r="H57" s="103"/>
      <c r="I57" s="104"/>
      <c r="J57" s="87">
        <f>SUM(Table35621569[[#This Row],[231 Program]:[State Admin]])</f>
        <v>0</v>
      </c>
    </row>
    <row r="58" spans="1:10" ht="15">
      <c r="A58" s="99"/>
      <c r="B58" s="142"/>
      <c r="C58" s="143"/>
      <c r="D58" s="103"/>
      <c r="E58" s="104"/>
      <c r="F58" s="103"/>
      <c r="G58" s="104"/>
      <c r="H58" s="103"/>
      <c r="I58" s="104"/>
      <c r="J58" s="87">
        <f>SUM(Table35621569[[#This Row],[231 Program]:[State Admin]])</f>
        <v>0</v>
      </c>
    </row>
    <row r="59" spans="1:10" ht="15">
      <c r="A59" s="99"/>
      <c r="B59" s="142"/>
      <c r="C59" s="143"/>
      <c r="D59" s="103"/>
      <c r="E59" s="104"/>
      <c r="F59" s="103"/>
      <c r="G59" s="104"/>
      <c r="H59" s="103"/>
      <c r="I59" s="104"/>
      <c r="J59" s="119">
        <f>SUM(Table35621569[[#This Row],[231 Program]:[State Admin]])</f>
        <v>0</v>
      </c>
    </row>
    <row r="60" spans="1:10" ht="15">
      <c r="A60" s="99"/>
      <c r="B60" s="142"/>
      <c r="C60" s="143"/>
      <c r="D60" s="103"/>
      <c r="E60" s="104"/>
      <c r="F60" s="103"/>
      <c r="G60" s="104"/>
      <c r="H60" s="103"/>
      <c r="I60" s="104"/>
      <c r="J60" s="119">
        <f>SUM(Table35621569[[#This Row],[231 Program]:[State Admin]])</f>
        <v>0</v>
      </c>
    </row>
    <row r="61" spans="1:10" ht="15">
      <c r="A61" s="99"/>
      <c r="B61" s="142"/>
      <c r="C61" s="143"/>
      <c r="D61" s="103"/>
      <c r="E61" s="104"/>
      <c r="F61" s="103"/>
      <c r="G61" s="104"/>
      <c r="H61" s="103"/>
      <c r="I61" s="104"/>
      <c r="J61" s="119">
        <f>SUM(Table35621569[[#This Row],[231 Program]:[State Admin]])</f>
        <v>0</v>
      </c>
    </row>
    <row r="62" spans="1:10" ht="15">
      <c r="A62" s="99"/>
      <c r="B62" s="142"/>
      <c r="C62" s="143"/>
      <c r="D62" s="103"/>
      <c r="E62" s="104"/>
      <c r="F62" s="103"/>
      <c r="G62" s="104"/>
      <c r="H62" s="103"/>
      <c r="I62" s="104"/>
      <c r="J62" s="87">
        <f>SUM(Table35621569[[#This Row],[231 Program]:[State Admin]])</f>
        <v>0</v>
      </c>
    </row>
    <row r="63" spans="1:10" ht="15">
      <c r="A63" s="99"/>
      <c r="B63" s="142"/>
      <c r="C63" s="143"/>
      <c r="D63" s="103"/>
      <c r="E63" s="104"/>
      <c r="F63" s="103"/>
      <c r="G63" s="104"/>
      <c r="H63" s="103"/>
      <c r="I63" s="104"/>
      <c r="J63" s="87">
        <f>SUM(Table35621569[[#This Row],[231 Program]:[State Admin]])</f>
        <v>0</v>
      </c>
    </row>
    <row r="64" spans="1:10" ht="15">
      <c r="A64" s="99"/>
      <c r="B64" s="142"/>
      <c r="C64" s="143"/>
      <c r="D64" s="103"/>
      <c r="E64" s="104"/>
      <c r="F64" s="103"/>
      <c r="G64" s="104"/>
      <c r="H64" s="103"/>
      <c r="I64" s="104"/>
      <c r="J64" s="87">
        <f>SUM(Table35621569[[#This Row],[231 Program]:[State Admin]])</f>
        <v>0</v>
      </c>
    </row>
    <row r="65" spans="1:10" ht="15.75" thickBot="1">
      <c r="A65" s="94" t="s">
        <v>16</v>
      </c>
      <c r="B65" s="95"/>
      <c r="C65" s="108">
        <f aca="true" t="shared" si="3" ref="C65:I65">SUM(C57:C64)</f>
        <v>0</v>
      </c>
      <c r="D65" s="88">
        <f t="shared" si="3"/>
        <v>0</v>
      </c>
      <c r="E65" s="89">
        <f t="shared" si="3"/>
        <v>0</v>
      </c>
      <c r="F65" s="88">
        <f t="shared" si="3"/>
        <v>0</v>
      </c>
      <c r="G65" s="89">
        <f t="shared" si="3"/>
        <v>0</v>
      </c>
      <c r="H65" s="88">
        <f t="shared" si="3"/>
        <v>0</v>
      </c>
      <c r="I65" s="89">
        <f t="shared" si="3"/>
        <v>0</v>
      </c>
      <c r="J65" s="97">
        <f>SUM(Table35621569[[#This Row],[231 Program]:[State Admin]])</f>
        <v>0</v>
      </c>
    </row>
    <row r="66" ht="15.75" thickTop="1"/>
    <row r="67" spans="1:10" ht="16.5" thickBot="1">
      <c r="A67" s="297" t="s">
        <v>97</v>
      </c>
      <c r="B67" s="298"/>
      <c r="C67" s="298"/>
      <c r="D67" s="298"/>
      <c r="E67" s="298"/>
      <c r="F67" s="298"/>
      <c r="G67" s="298"/>
      <c r="H67" s="298"/>
      <c r="I67" s="298"/>
      <c r="J67" s="298"/>
    </row>
    <row r="68" spans="1:10" ht="17.25" thickBot="1" thickTop="1">
      <c r="A68" s="284" t="s">
        <v>93</v>
      </c>
      <c r="B68" s="285"/>
      <c r="C68" s="285"/>
      <c r="D68" s="299" t="s">
        <v>109</v>
      </c>
      <c r="E68" s="299"/>
      <c r="F68" s="299"/>
      <c r="G68" s="299"/>
      <c r="H68" s="299"/>
      <c r="I68" s="299"/>
      <c r="J68" s="299"/>
    </row>
    <row r="69" spans="1:10" ht="45.75" thickTop="1">
      <c r="A69" s="78" t="s">
        <v>94</v>
      </c>
      <c r="B69" s="78" t="s">
        <v>95</v>
      </c>
      <c r="C69" s="78" t="s">
        <v>96</v>
      </c>
      <c r="D69" s="70" t="s">
        <v>88</v>
      </c>
      <c r="E69" s="71" t="s">
        <v>89</v>
      </c>
      <c r="F69" s="70" t="s">
        <v>90</v>
      </c>
      <c r="G69" s="72" t="s">
        <v>83</v>
      </c>
      <c r="H69" s="70" t="s">
        <v>110</v>
      </c>
      <c r="I69" s="72" t="s">
        <v>111</v>
      </c>
      <c r="J69" s="79" t="s">
        <v>102</v>
      </c>
    </row>
    <row r="70" spans="1:12" ht="15">
      <c r="A70" s="111"/>
      <c r="B70" s="111"/>
      <c r="C70" s="101"/>
      <c r="D70" s="103"/>
      <c r="E70" s="102"/>
      <c r="F70" s="103"/>
      <c r="G70" s="104"/>
      <c r="H70" s="103"/>
      <c r="I70" s="104"/>
      <c r="J70" s="74">
        <f>SUM(Table3562102074[[#This Row],[231 Program]:[State Admin]])</f>
        <v>0</v>
      </c>
      <c r="K70" s="37"/>
      <c r="L70" s="37"/>
    </row>
    <row r="71" spans="1:12" ht="15">
      <c r="A71" s="111"/>
      <c r="B71" s="111"/>
      <c r="C71" s="101"/>
      <c r="D71" s="103"/>
      <c r="E71" s="102"/>
      <c r="F71" s="103"/>
      <c r="G71" s="104"/>
      <c r="H71" s="103"/>
      <c r="I71" s="104"/>
      <c r="J71" s="74">
        <f>SUM(Table3562102074[[#This Row],[231 Program]:[State Admin]])</f>
        <v>0</v>
      </c>
      <c r="K71" s="37"/>
      <c r="L71" s="37"/>
    </row>
    <row r="72" spans="1:12" ht="15">
      <c r="A72" s="111"/>
      <c r="B72" s="111"/>
      <c r="C72" s="101"/>
      <c r="D72" s="103"/>
      <c r="E72" s="102"/>
      <c r="F72" s="103"/>
      <c r="G72" s="104"/>
      <c r="H72" s="103"/>
      <c r="I72" s="104"/>
      <c r="J72" s="74">
        <f>SUM(Table3562102074[[#This Row],[231 Program]:[State Admin]])</f>
        <v>0</v>
      </c>
      <c r="K72" s="37"/>
      <c r="L72" s="37"/>
    </row>
    <row r="73" spans="1:12" ht="15">
      <c r="A73" s="111"/>
      <c r="B73" s="111"/>
      <c r="C73" s="101"/>
      <c r="D73" s="103"/>
      <c r="E73" s="102"/>
      <c r="F73" s="103"/>
      <c r="G73" s="104"/>
      <c r="H73" s="103"/>
      <c r="I73" s="104"/>
      <c r="J73" s="74">
        <f>SUM(Table3562102074[[#This Row],[231 Program]:[State Admin]])</f>
        <v>0</v>
      </c>
      <c r="K73" s="37"/>
      <c r="L73" s="37"/>
    </row>
    <row r="74" spans="1:12" ht="15">
      <c r="A74" s="111"/>
      <c r="B74" s="111"/>
      <c r="C74" s="101"/>
      <c r="D74" s="103"/>
      <c r="E74" s="102"/>
      <c r="F74" s="103"/>
      <c r="G74" s="104"/>
      <c r="H74" s="103"/>
      <c r="I74" s="104"/>
      <c r="J74" s="74">
        <f>SUM(Table3562102074[[#This Row],[231 Program]:[State Admin]])</f>
        <v>0</v>
      </c>
      <c r="K74" s="37"/>
      <c r="L74" s="37"/>
    </row>
    <row r="75" spans="1:12" ht="15">
      <c r="A75" s="111"/>
      <c r="B75" s="111"/>
      <c r="C75" s="101"/>
      <c r="D75" s="103"/>
      <c r="E75" s="102"/>
      <c r="F75" s="103"/>
      <c r="G75" s="104"/>
      <c r="H75" s="103"/>
      <c r="I75" s="104"/>
      <c r="J75" s="74">
        <f>SUM(Table3562102074[[#This Row],[231 Program]:[State Admin]])</f>
        <v>0</v>
      </c>
      <c r="K75" s="37"/>
      <c r="L75" s="37"/>
    </row>
    <row r="76" spans="1:12" ht="15">
      <c r="A76" s="111"/>
      <c r="B76" s="111"/>
      <c r="C76" s="101"/>
      <c r="D76" s="103"/>
      <c r="E76" s="102"/>
      <c r="F76" s="103"/>
      <c r="G76" s="104"/>
      <c r="H76" s="103"/>
      <c r="I76" s="104"/>
      <c r="J76" s="74">
        <f>SUM(Table3562102074[[#This Row],[231 Program]:[State Admin]])</f>
        <v>0</v>
      </c>
      <c r="K76" s="37"/>
      <c r="L76" s="37"/>
    </row>
    <row r="77" spans="1:10" ht="15">
      <c r="A77" s="75" t="s">
        <v>16</v>
      </c>
      <c r="B77" s="75"/>
      <c r="C77" s="82">
        <f aca="true" t="shared" si="4" ref="C77:I77">SUM(C70:C76)</f>
        <v>0</v>
      </c>
      <c r="D77" s="76">
        <f t="shared" si="4"/>
        <v>0</v>
      </c>
      <c r="E77" s="76">
        <f t="shared" si="4"/>
        <v>0</v>
      </c>
      <c r="F77" s="76">
        <f t="shared" si="4"/>
        <v>0</v>
      </c>
      <c r="G77" s="76">
        <f t="shared" si="4"/>
        <v>0</v>
      </c>
      <c r="H77" s="76">
        <f t="shared" si="4"/>
        <v>0</v>
      </c>
      <c r="I77" s="76">
        <f t="shared" si="4"/>
        <v>0</v>
      </c>
      <c r="J77" s="84">
        <f>SUM(Table3562102074[[#This Row],[231 Program]:[State Admin]])</f>
        <v>0</v>
      </c>
    </row>
    <row r="80" spans="1:10" ht="16.5" thickBot="1">
      <c r="A80" s="274" t="s">
        <v>11</v>
      </c>
      <c r="B80" s="229"/>
      <c r="C80" s="229"/>
      <c r="D80" s="229"/>
      <c r="E80" s="229"/>
      <c r="F80" s="229"/>
      <c r="G80" s="229"/>
      <c r="H80" s="229"/>
      <c r="I80" s="229"/>
      <c r="J80" s="229"/>
    </row>
    <row r="81" spans="1:10" ht="17.25" thickBot="1" thickTop="1">
      <c r="A81" s="284" t="s">
        <v>93</v>
      </c>
      <c r="B81" s="285"/>
      <c r="C81" s="286"/>
      <c r="D81" s="287" t="s">
        <v>109</v>
      </c>
      <c r="E81" s="282"/>
      <c r="F81" s="282"/>
      <c r="G81" s="282"/>
      <c r="H81" s="282"/>
      <c r="I81" s="282"/>
      <c r="J81" s="283"/>
    </row>
    <row r="82" spans="1:10" ht="45.75" thickTop="1">
      <c r="A82" s="92" t="s">
        <v>94</v>
      </c>
      <c r="B82" s="78" t="s">
        <v>95</v>
      </c>
      <c r="C82" s="96" t="s">
        <v>96</v>
      </c>
      <c r="D82" s="70" t="s">
        <v>88</v>
      </c>
      <c r="E82" s="71" t="s">
        <v>89</v>
      </c>
      <c r="F82" s="70" t="s">
        <v>90</v>
      </c>
      <c r="G82" s="72" t="s">
        <v>83</v>
      </c>
      <c r="H82" s="70" t="s">
        <v>84</v>
      </c>
      <c r="I82" s="72" t="s">
        <v>85</v>
      </c>
      <c r="J82" s="96" t="s">
        <v>102</v>
      </c>
    </row>
    <row r="83" spans="1:10" ht="15">
      <c r="A83" s="144"/>
      <c r="B83" s="145"/>
      <c r="C83" s="146"/>
      <c r="D83" s="147"/>
      <c r="E83" s="146"/>
      <c r="F83" s="147"/>
      <c r="G83" s="148"/>
      <c r="H83" s="147"/>
      <c r="I83" s="148"/>
      <c r="J83" s="98">
        <f>SUM(Table356231670[[#This Row],[231 Program]:[State Admin: 1938001]])</f>
        <v>0</v>
      </c>
    </row>
    <row r="84" spans="1:10" ht="15">
      <c r="A84" s="149"/>
      <c r="B84" s="150"/>
      <c r="C84" s="146"/>
      <c r="D84" s="147"/>
      <c r="E84" s="146"/>
      <c r="F84" s="147"/>
      <c r="G84" s="148"/>
      <c r="H84" s="147"/>
      <c r="I84" s="148"/>
      <c r="J84" s="98">
        <f>SUM(Table356231670[[#This Row],[231 Program]:[State Admin: 1938001]])</f>
        <v>0</v>
      </c>
    </row>
    <row r="85" spans="1:10" ht="15">
      <c r="A85" s="149"/>
      <c r="B85" s="152"/>
      <c r="C85" s="153"/>
      <c r="D85" s="147"/>
      <c r="E85" s="148"/>
      <c r="F85" s="147"/>
      <c r="G85" s="148"/>
      <c r="H85" s="147"/>
      <c r="I85" s="148"/>
      <c r="J85" s="151">
        <f>SUM(Table356231670[[#This Row],[231 Program]:[State Admin: 1938001]])</f>
        <v>0</v>
      </c>
    </row>
    <row r="86" spans="1:10" ht="15">
      <c r="A86" s="149"/>
      <c r="B86" s="152"/>
      <c r="C86" s="153"/>
      <c r="D86" s="147"/>
      <c r="E86" s="148"/>
      <c r="F86" s="147"/>
      <c r="G86" s="148"/>
      <c r="H86" s="147"/>
      <c r="I86" s="148"/>
      <c r="J86" s="151">
        <f>SUM(Table356231670[[#This Row],[231 Program]:[State Admin: 1938001]])</f>
        <v>0</v>
      </c>
    </row>
    <row r="87" spans="1:10" ht="15">
      <c r="A87" s="149"/>
      <c r="B87" s="150"/>
      <c r="C87" s="146"/>
      <c r="D87" s="147"/>
      <c r="E87" s="146"/>
      <c r="F87" s="147"/>
      <c r="G87" s="148"/>
      <c r="H87" s="147"/>
      <c r="I87" s="148"/>
      <c r="J87" s="98">
        <f>SUM(Table356231670[[#This Row],[231 Program]:[State Admin: 1938001]])</f>
        <v>0</v>
      </c>
    </row>
    <row r="88" spans="1:10" ht="15">
      <c r="A88" s="149"/>
      <c r="B88" s="150"/>
      <c r="C88" s="146"/>
      <c r="D88" s="147"/>
      <c r="E88" s="146"/>
      <c r="F88" s="147"/>
      <c r="G88" s="148"/>
      <c r="H88" s="147"/>
      <c r="I88" s="148"/>
      <c r="J88" s="98">
        <f>SUM(Table356231670[[#This Row],[231 Program]:[State Admin: 1938001]])</f>
        <v>0</v>
      </c>
    </row>
    <row r="89" spans="1:10" ht="15">
      <c r="A89" s="149"/>
      <c r="B89" s="150"/>
      <c r="C89" s="146"/>
      <c r="D89" s="147"/>
      <c r="E89" s="146"/>
      <c r="F89" s="147"/>
      <c r="G89" s="148"/>
      <c r="H89" s="147"/>
      <c r="I89" s="148"/>
      <c r="J89" s="98">
        <f>SUM(Table356231670[[#This Row],[231 Program]:[State Admin: 1938001]])</f>
        <v>0</v>
      </c>
    </row>
    <row r="90" spans="1:10" ht="15">
      <c r="A90" s="149"/>
      <c r="B90" s="150"/>
      <c r="C90" s="146"/>
      <c r="D90" s="147"/>
      <c r="E90" s="146"/>
      <c r="F90" s="147"/>
      <c r="G90" s="148"/>
      <c r="H90" s="147"/>
      <c r="I90" s="148"/>
      <c r="J90" s="98">
        <f>SUM(Table356231670[[#This Row],[231 Program]:[State Admin: 1938001]])</f>
        <v>0</v>
      </c>
    </row>
    <row r="91" spans="1:10" ht="15.75" thickBot="1">
      <c r="A91" s="94" t="s">
        <v>16</v>
      </c>
      <c r="B91" s="95"/>
      <c r="C91" s="97">
        <f aca="true" t="shared" si="5" ref="C91:I91">SUM(C83:C90)</f>
        <v>0</v>
      </c>
      <c r="D91" s="88">
        <f t="shared" si="5"/>
        <v>0</v>
      </c>
      <c r="E91" s="88">
        <f t="shared" si="5"/>
        <v>0</v>
      </c>
      <c r="F91" s="88">
        <f t="shared" si="5"/>
        <v>0</v>
      </c>
      <c r="G91" s="88">
        <f t="shared" si="5"/>
        <v>0</v>
      </c>
      <c r="H91" s="88">
        <f t="shared" si="5"/>
        <v>0</v>
      </c>
      <c r="I91" s="88">
        <f t="shared" si="5"/>
        <v>0</v>
      </c>
      <c r="J91" s="97">
        <f>SUM(Table356231670[[#This Row],[231 Program]:[State Admin: 1938001]])</f>
        <v>0</v>
      </c>
    </row>
    <row r="92" ht="15.75" thickTop="1"/>
    <row r="93" spans="1:10" ht="16.5" thickBot="1">
      <c r="A93" s="274" t="s">
        <v>12</v>
      </c>
      <c r="B93" s="229"/>
      <c r="C93" s="229"/>
      <c r="D93" s="229"/>
      <c r="E93" s="229"/>
      <c r="F93" s="229"/>
      <c r="G93" s="229"/>
      <c r="H93" s="229"/>
      <c r="I93" s="229"/>
      <c r="J93" s="229"/>
    </row>
    <row r="94" spans="1:10" ht="17.25" thickBot="1" thickTop="1">
      <c r="A94" s="284" t="s">
        <v>93</v>
      </c>
      <c r="B94" s="285"/>
      <c r="C94" s="286"/>
      <c r="D94" s="287" t="s">
        <v>109</v>
      </c>
      <c r="E94" s="282"/>
      <c r="F94" s="282"/>
      <c r="G94" s="282"/>
      <c r="H94" s="282"/>
      <c r="I94" s="282"/>
      <c r="J94" s="283"/>
    </row>
    <row r="95" spans="1:10" ht="45.75" thickTop="1">
      <c r="A95" s="92" t="s">
        <v>94</v>
      </c>
      <c r="B95" s="78" t="s">
        <v>95</v>
      </c>
      <c r="C95" s="96" t="s">
        <v>98</v>
      </c>
      <c r="D95" s="70" t="s">
        <v>88</v>
      </c>
      <c r="E95" s="71" t="s">
        <v>89</v>
      </c>
      <c r="F95" s="70" t="s">
        <v>90</v>
      </c>
      <c r="G95" s="72" t="s">
        <v>83</v>
      </c>
      <c r="H95" s="70" t="s">
        <v>84</v>
      </c>
      <c r="I95" s="72" t="s">
        <v>85</v>
      </c>
      <c r="J95" s="96" t="s">
        <v>102</v>
      </c>
    </row>
    <row r="96" spans="1:10" ht="15">
      <c r="A96" s="154"/>
      <c r="B96" s="155"/>
      <c r="C96" s="156"/>
      <c r="D96" s="157"/>
      <c r="E96" s="156"/>
      <c r="F96" s="157"/>
      <c r="G96" s="156"/>
      <c r="H96" s="157"/>
      <c r="I96" s="156"/>
      <c r="J96" s="98">
        <f>SUM(Table3562371771[[#This Row],[231 Program]:[State Admin: 1938001]])</f>
        <v>0</v>
      </c>
    </row>
    <row r="97" spans="1:10" ht="15">
      <c r="A97" s="158"/>
      <c r="B97" s="159"/>
      <c r="C97" s="160"/>
      <c r="D97" s="157"/>
      <c r="E97" s="156"/>
      <c r="F97" s="157"/>
      <c r="G97" s="156"/>
      <c r="H97" s="157"/>
      <c r="I97" s="156"/>
      <c r="J97" s="98">
        <f>SUM(Table3562371771[[#This Row],[231 Program]:[State Admin: 1938001]])</f>
        <v>0</v>
      </c>
    </row>
    <row r="98" spans="1:10" ht="15">
      <c r="A98" s="158"/>
      <c r="B98" s="159"/>
      <c r="C98" s="156"/>
      <c r="D98" s="157"/>
      <c r="E98" s="156"/>
      <c r="F98" s="157"/>
      <c r="G98" s="156"/>
      <c r="H98" s="157"/>
      <c r="I98" s="156"/>
      <c r="J98" s="151">
        <f>SUM(Table3562371771[[#This Row],[231 Program]:[State Admin: 1938001]])</f>
        <v>0</v>
      </c>
    </row>
    <row r="99" spans="1:10" ht="15">
      <c r="A99" s="158"/>
      <c r="B99" s="159"/>
      <c r="C99" s="156"/>
      <c r="D99" s="157"/>
      <c r="E99" s="156"/>
      <c r="F99" s="157"/>
      <c r="G99" s="156"/>
      <c r="H99" s="157"/>
      <c r="I99" s="156"/>
      <c r="J99" s="151">
        <f>SUM(Table3562371771[[#This Row],[231 Program]:[State Admin: 1938001]])</f>
        <v>0</v>
      </c>
    </row>
    <row r="100" spans="1:10" ht="15">
      <c r="A100" s="158"/>
      <c r="B100" s="159"/>
      <c r="C100" s="156"/>
      <c r="D100" s="157"/>
      <c r="E100" s="156"/>
      <c r="F100" s="157"/>
      <c r="G100" s="156"/>
      <c r="H100" s="157"/>
      <c r="I100" s="156"/>
      <c r="J100" s="151">
        <f>SUM(Table3562371771[[#This Row],[231 Program]:[State Admin: 1938001]])</f>
        <v>0</v>
      </c>
    </row>
    <row r="101" spans="1:10" ht="15">
      <c r="A101" s="158"/>
      <c r="B101" s="159"/>
      <c r="C101" s="160"/>
      <c r="D101" s="157"/>
      <c r="E101" s="156"/>
      <c r="F101" s="157"/>
      <c r="G101" s="156"/>
      <c r="H101" s="157"/>
      <c r="I101" s="156"/>
      <c r="J101" s="98">
        <f>SUM(Table3562371771[[#This Row],[231 Program]:[State Admin: 1938001]])</f>
        <v>0</v>
      </c>
    </row>
    <row r="102" spans="1:10" ht="15">
      <c r="A102" s="158"/>
      <c r="B102" s="159"/>
      <c r="C102" s="160"/>
      <c r="D102" s="157"/>
      <c r="E102" s="156"/>
      <c r="F102" s="157"/>
      <c r="G102" s="156"/>
      <c r="H102" s="157"/>
      <c r="I102" s="156"/>
      <c r="J102" s="98">
        <f>SUM(Table3562371771[[#This Row],[231 Program]:[State Admin: 1938001]])</f>
        <v>0</v>
      </c>
    </row>
    <row r="103" spans="1:10" ht="15">
      <c r="A103" s="158"/>
      <c r="B103" s="159"/>
      <c r="C103" s="160"/>
      <c r="D103" s="157"/>
      <c r="E103" s="156"/>
      <c r="F103" s="157"/>
      <c r="G103" s="156"/>
      <c r="H103" s="157"/>
      <c r="I103" s="156"/>
      <c r="J103" s="98">
        <f>SUM(Table3562371771[[#This Row],[231 Program]:[State Admin: 1938001]])</f>
        <v>0</v>
      </c>
    </row>
    <row r="104" spans="1:10" ht="15.75" thickBot="1">
      <c r="A104" s="94" t="s">
        <v>16</v>
      </c>
      <c r="B104" s="95"/>
      <c r="C104" s="97">
        <f aca="true" t="shared" si="6" ref="C104:I104">SUM(C96:C103)</f>
        <v>0</v>
      </c>
      <c r="D104" s="88">
        <f t="shared" si="6"/>
        <v>0</v>
      </c>
      <c r="E104" s="88">
        <f t="shared" si="6"/>
        <v>0</v>
      </c>
      <c r="F104" s="88">
        <f t="shared" si="6"/>
        <v>0</v>
      </c>
      <c r="G104" s="88">
        <f t="shared" si="6"/>
        <v>0</v>
      </c>
      <c r="H104" s="88">
        <f t="shared" si="6"/>
        <v>0</v>
      </c>
      <c r="I104" s="88">
        <f t="shared" si="6"/>
        <v>0</v>
      </c>
      <c r="J104" s="97">
        <f>SUM(Table3562371771[[#This Row],[231 Program]:[State Admin: 1938001]])</f>
        <v>0</v>
      </c>
    </row>
    <row r="105" ht="15.75" thickTop="1"/>
    <row r="106" spans="1:10" ht="16.5" thickBot="1">
      <c r="A106" s="274" t="s">
        <v>13</v>
      </c>
      <c r="B106" s="229"/>
      <c r="C106" s="229"/>
      <c r="D106" s="229"/>
      <c r="E106" s="229"/>
      <c r="F106" s="229"/>
      <c r="G106" s="229"/>
      <c r="H106" s="229"/>
      <c r="I106" s="229"/>
      <c r="J106" s="229"/>
    </row>
    <row r="107" spans="1:10" ht="17.25" thickBot="1" thickTop="1">
      <c r="A107" s="284" t="s">
        <v>93</v>
      </c>
      <c r="B107" s="285"/>
      <c r="C107" s="286"/>
      <c r="D107" s="287" t="s">
        <v>109</v>
      </c>
      <c r="E107" s="282"/>
      <c r="F107" s="282"/>
      <c r="G107" s="282"/>
      <c r="H107" s="282"/>
      <c r="I107" s="282"/>
      <c r="J107" s="283"/>
    </row>
    <row r="108" spans="1:10" ht="45.75" thickTop="1">
      <c r="A108" s="92" t="s">
        <v>94</v>
      </c>
      <c r="B108" s="78" t="s">
        <v>99</v>
      </c>
      <c r="C108" s="96" t="s">
        <v>96</v>
      </c>
      <c r="D108" s="70" t="s">
        <v>88</v>
      </c>
      <c r="E108" s="71" t="s">
        <v>89</v>
      </c>
      <c r="F108" s="70" t="s">
        <v>90</v>
      </c>
      <c r="G108" s="72" t="s">
        <v>83</v>
      </c>
      <c r="H108" s="70" t="s">
        <v>84</v>
      </c>
      <c r="I108" s="72" t="s">
        <v>85</v>
      </c>
      <c r="J108" s="96" t="s">
        <v>102</v>
      </c>
    </row>
    <row r="109" spans="1:10" ht="15">
      <c r="A109" s="154"/>
      <c r="B109" s="155"/>
      <c r="C109" s="156"/>
      <c r="D109" s="157"/>
      <c r="E109" s="156"/>
      <c r="F109" s="157"/>
      <c r="G109" s="156"/>
      <c r="H109" s="157"/>
      <c r="I109" s="156"/>
      <c r="J109" s="98">
        <f>SUM(Table35623781872[[#This Row],[231 Program]:[State Admin: 1938001]])</f>
        <v>0</v>
      </c>
    </row>
    <row r="110" spans="1:10" ht="15">
      <c r="A110" s="158"/>
      <c r="B110" s="159"/>
      <c r="C110" s="160"/>
      <c r="D110" s="157"/>
      <c r="E110" s="156"/>
      <c r="F110" s="157"/>
      <c r="G110" s="156"/>
      <c r="H110" s="157"/>
      <c r="I110" s="156"/>
      <c r="J110" s="98">
        <f>SUM(Table35623781872[[#This Row],[231 Program]:[State Admin: 1938001]])</f>
        <v>0</v>
      </c>
    </row>
    <row r="111" spans="1:10" ht="15">
      <c r="A111" s="158"/>
      <c r="B111" s="159"/>
      <c r="C111" s="156"/>
      <c r="D111" s="157"/>
      <c r="E111" s="156"/>
      <c r="F111" s="157"/>
      <c r="G111" s="156"/>
      <c r="H111" s="157"/>
      <c r="I111" s="156"/>
      <c r="J111" s="151">
        <f>SUM(Table35623781872[[#This Row],[231 Program]:[State Admin: 1938001]])</f>
        <v>0</v>
      </c>
    </row>
    <row r="112" spans="1:10" ht="15">
      <c r="A112" s="158"/>
      <c r="B112" s="159"/>
      <c r="C112" s="156"/>
      <c r="D112" s="157"/>
      <c r="E112" s="156"/>
      <c r="F112" s="157"/>
      <c r="G112" s="156"/>
      <c r="H112" s="157"/>
      <c r="I112" s="156"/>
      <c r="J112" s="151">
        <f>SUM(Table35623781872[[#This Row],[231 Program]:[State Admin: 1938001]])</f>
        <v>0</v>
      </c>
    </row>
    <row r="113" spans="1:10" ht="15">
      <c r="A113" s="158"/>
      <c r="B113" s="159"/>
      <c r="C113" s="160"/>
      <c r="D113" s="157"/>
      <c r="E113" s="156"/>
      <c r="F113" s="157"/>
      <c r="G113" s="156"/>
      <c r="H113" s="157"/>
      <c r="I113" s="156"/>
      <c r="J113" s="98">
        <f>SUM(Table35623781872[[#This Row],[231 Program]:[State Admin: 1938001]])</f>
        <v>0</v>
      </c>
    </row>
    <row r="114" spans="1:10" ht="15">
      <c r="A114" s="158"/>
      <c r="B114" s="159"/>
      <c r="C114" s="160"/>
      <c r="D114" s="157"/>
      <c r="E114" s="156"/>
      <c r="F114" s="157"/>
      <c r="G114" s="156"/>
      <c r="H114" s="157"/>
      <c r="I114" s="156"/>
      <c r="J114" s="98">
        <f>SUM(Table35623781872[[#This Row],[231 Program]:[State Admin: 1938001]])</f>
        <v>0</v>
      </c>
    </row>
    <row r="115" spans="1:10" ht="15">
      <c r="A115" s="158"/>
      <c r="B115" s="159"/>
      <c r="C115" s="160"/>
      <c r="D115" s="157"/>
      <c r="E115" s="156"/>
      <c r="F115" s="157"/>
      <c r="G115" s="156"/>
      <c r="H115" s="157"/>
      <c r="I115" s="156"/>
      <c r="J115" s="98">
        <f>SUM(Table35623781872[[#This Row],[231 Program]:[State Admin: 1938001]])</f>
        <v>0</v>
      </c>
    </row>
    <row r="116" spans="1:10" ht="15">
      <c r="A116" s="158"/>
      <c r="B116" s="159"/>
      <c r="C116" s="160"/>
      <c r="D116" s="157"/>
      <c r="E116" s="156"/>
      <c r="F116" s="157"/>
      <c r="G116" s="156"/>
      <c r="H116" s="157"/>
      <c r="I116" s="156"/>
      <c r="J116" s="98">
        <f>SUM(Table35623781872[[#This Row],[231 Program]:[State Admin: 1938001]])</f>
        <v>0</v>
      </c>
    </row>
    <row r="117" spans="1:10" ht="15.75" thickBot="1">
      <c r="A117" s="94" t="s">
        <v>16</v>
      </c>
      <c r="B117" s="95"/>
      <c r="C117" s="97">
        <f aca="true" t="shared" si="7" ref="C117:I117">SUM(C109:C116)</f>
        <v>0</v>
      </c>
      <c r="D117" s="88">
        <f t="shared" si="7"/>
        <v>0</v>
      </c>
      <c r="E117" s="88">
        <f t="shared" si="7"/>
        <v>0</v>
      </c>
      <c r="F117" s="88">
        <f t="shared" si="7"/>
        <v>0</v>
      </c>
      <c r="G117" s="88">
        <f t="shared" si="7"/>
        <v>0</v>
      </c>
      <c r="H117" s="88">
        <f t="shared" si="7"/>
        <v>0</v>
      </c>
      <c r="I117" s="88">
        <f t="shared" si="7"/>
        <v>0</v>
      </c>
      <c r="J117" s="97">
        <f>SUM(Table35623781872[[#This Row],[231 Program]:[State Admin: 1938001]])</f>
        <v>0</v>
      </c>
    </row>
    <row r="118" ht="15.75" thickTop="1"/>
    <row r="119" spans="1:10" ht="16.5" thickBot="1">
      <c r="A119" s="274" t="s">
        <v>100</v>
      </c>
      <c r="B119" s="229"/>
      <c r="C119" s="229"/>
      <c r="D119" s="229"/>
      <c r="E119" s="229"/>
      <c r="F119" s="229"/>
      <c r="G119" s="229"/>
      <c r="H119" s="229"/>
      <c r="I119" s="229"/>
      <c r="J119" s="229"/>
    </row>
    <row r="120" spans="1:10" ht="17.25" thickBot="1" thickTop="1">
      <c r="A120" s="284" t="s">
        <v>93</v>
      </c>
      <c r="B120" s="285"/>
      <c r="C120" s="286"/>
      <c r="D120" s="287" t="s">
        <v>109</v>
      </c>
      <c r="E120" s="282"/>
      <c r="F120" s="282"/>
      <c r="G120" s="282"/>
      <c r="H120" s="282"/>
      <c r="I120" s="282"/>
      <c r="J120" s="283"/>
    </row>
    <row r="121" spans="1:10" ht="45.75" thickTop="1">
      <c r="A121" s="92" t="s">
        <v>101</v>
      </c>
      <c r="B121" s="78" t="s">
        <v>95</v>
      </c>
      <c r="C121" s="79" t="s">
        <v>96</v>
      </c>
      <c r="D121" s="161" t="s">
        <v>88</v>
      </c>
      <c r="E121" s="162" t="s">
        <v>89</v>
      </c>
      <c r="F121" s="70" t="s">
        <v>90</v>
      </c>
      <c r="G121" s="72" t="s">
        <v>83</v>
      </c>
      <c r="H121" s="70" t="s">
        <v>84</v>
      </c>
      <c r="I121" s="72" t="s">
        <v>85</v>
      </c>
      <c r="J121" s="96" t="s">
        <v>102</v>
      </c>
    </row>
    <row r="122" spans="1:10" ht="15">
      <c r="A122" s="154"/>
      <c r="B122" s="155"/>
      <c r="C122" s="165"/>
      <c r="D122" s="166"/>
      <c r="E122" s="167"/>
      <c r="F122" s="157"/>
      <c r="G122" s="156"/>
      <c r="H122" s="157"/>
      <c r="I122" s="156"/>
      <c r="J122" s="98">
        <f>SUM(Table356237891973[[#This Row],[231 Program]:[State Admin: 1938001]])</f>
        <v>0</v>
      </c>
    </row>
    <row r="123" spans="1:10" ht="15">
      <c r="A123" s="158"/>
      <c r="B123" s="159"/>
      <c r="C123" s="168"/>
      <c r="D123" s="157"/>
      <c r="E123" s="156"/>
      <c r="F123" s="157"/>
      <c r="G123" s="156"/>
      <c r="H123" s="157"/>
      <c r="I123" s="156"/>
      <c r="J123" s="98">
        <f>SUM(Table356237891973[[#This Row],[231 Program]:[State Admin: 1938001]])</f>
        <v>0</v>
      </c>
    </row>
    <row r="124" spans="1:10" ht="15">
      <c r="A124" s="158"/>
      <c r="B124" s="159"/>
      <c r="C124" s="165"/>
      <c r="D124" s="157"/>
      <c r="E124" s="156"/>
      <c r="F124" s="157"/>
      <c r="G124" s="156"/>
      <c r="H124" s="157"/>
      <c r="I124" s="156"/>
      <c r="J124" s="151">
        <f>SUM(Table356237891973[[#This Row],[231 Program]:[State Admin: 1938001]])</f>
        <v>0</v>
      </c>
    </row>
    <row r="125" spans="1:10" ht="15">
      <c r="A125" s="158"/>
      <c r="B125" s="159"/>
      <c r="C125" s="165"/>
      <c r="D125" s="157"/>
      <c r="E125" s="156"/>
      <c r="F125" s="157"/>
      <c r="G125" s="156"/>
      <c r="H125" s="157"/>
      <c r="I125" s="156"/>
      <c r="J125" s="151">
        <f>SUM(Table356237891973[[#This Row],[231 Program]:[State Admin: 1938001]])</f>
        <v>0</v>
      </c>
    </row>
    <row r="126" spans="1:10" ht="15">
      <c r="A126" s="158"/>
      <c r="B126" s="159"/>
      <c r="C126" s="165"/>
      <c r="D126" s="157"/>
      <c r="E126" s="156"/>
      <c r="F126" s="157"/>
      <c r="G126" s="156"/>
      <c r="H126" s="157"/>
      <c r="I126" s="156"/>
      <c r="J126" s="151">
        <f>SUM(Table356237891973[[#This Row],[231 Program]:[State Admin: 1938001]])</f>
        <v>0</v>
      </c>
    </row>
    <row r="127" spans="1:10" ht="15">
      <c r="A127" s="158"/>
      <c r="B127" s="159"/>
      <c r="C127" s="168"/>
      <c r="D127" s="157"/>
      <c r="E127" s="156"/>
      <c r="F127" s="157"/>
      <c r="G127" s="156"/>
      <c r="H127" s="157"/>
      <c r="I127" s="156"/>
      <c r="J127" s="98">
        <f>SUM(Table356237891973[[#This Row],[231 Program]:[State Admin: 1938001]])</f>
        <v>0</v>
      </c>
    </row>
    <row r="128" spans="1:10" ht="15">
      <c r="A128" s="158"/>
      <c r="B128" s="159"/>
      <c r="C128" s="168"/>
      <c r="D128" s="157"/>
      <c r="E128" s="156"/>
      <c r="F128" s="157"/>
      <c r="G128" s="156"/>
      <c r="H128" s="157"/>
      <c r="I128" s="156"/>
      <c r="J128" s="98">
        <f>SUM(Table356237891973[[#This Row],[231 Program]:[State Admin: 1938001]])</f>
        <v>0</v>
      </c>
    </row>
    <row r="129" spans="1:10" ht="15">
      <c r="A129" s="158"/>
      <c r="B129" s="159"/>
      <c r="C129" s="168"/>
      <c r="D129" s="169"/>
      <c r="E129" s="170"/>
      <c r="F129" s="157"/>
      <c r="G129" s="156"/>
      <c r="H129" s="157"/>
      <c r="I129" s="156"/>
      <c r="J129" s="98">
        <f>SUM(Table356237891973[[#This Row],[231 Program]:[State Admin: 1938001]])</f>
        <v>0</v>
      </c>
    </row>
    <row r="130" spans="1:10" ht="15.75" thickBot="1">
      <c r="A130" s="94" t="s">
        <v>16</v>
      </c>
      <c r="B130" s="95"/>
      <c r="C130" s="108">
        <f aca="true" t="shared" si="8" ref="C130:I130">SUM(C122:C129)</f>
        <v>0</v>
      </c>
      <c r="D130" s="163">
        <f t="shared" si="8"/>
        <v>0</v>
      </c>
      <c r="E130" s="164">
        <f t="shared" si="8"/>
        <v>0</v>
      </c>
      <c r="F130" s="88">
        <f t="shared" si="8"/>
        <v>0</v>
      </c>
      <c r="G130" s="89">
        <f t="shared" si="8"/>
        <v>0</v>
      </c>
      <c r="H130" s="88">
        <f t="shared" si="8"/>
        <v>0</v>
      </c>
      <c r="I130" s="88">
        <f t="shared" si="8"/>
        <v>0</v>
      </c>
      <c r="J130" s="97">
        <f>SUM(Table356237891973[[#This Row],[231 Program]:[State Admin: 1938001]])</f>
        <v>0</v>
      </c>
    </row>
    <row r="131" ht="15.75" thickTop="1"/>
  </sheetData>
  <mergeCells count="27">
    <mergeCell ref="A1:L1"/>
    <mergeCell ref="A2:E2"/>
    <mergeCell ref="F2:L2"/>
    <mergeCell ref="A22:M22"/>
    <mergeCell ref="A23:F23"/>
    <mergeCell ref="G23:M23"/>
    <mergeCell ref="A40:J40"/>
    <mergeCell ref="A42:C42"/>
    <mergeCell ref="D42:J42"/>
    <mergeCell ref="A54:J54"/>
    <mergeCell ref="A55:C55"/>
    <mergeCell ref="D55:J55"/>
    <mergeCell ref="A67:J67"/>
    <mergeCell ref="A68:C68"/>
    <mergeCell ref="D68:J68"/>
    <mergeCell ref="A80:J80"/>
    <mergeCell ref="A81:C81"/>
    <mergeCell ref="D81:J81"/>
    <mergeCell ref="A119:J119"/>
    <mergeCell ref="A120:C120"/>
    <mergeCell ref="D120:J120"/>
    <mergeCell ref="A93:J93"/>
    <mergeCell ref="A94:C94"/>
    <mergeCell ref="D94:J94"/>
    <mergeCell ref="A106:J106"/>
    <mergeCell ref="A107:C107"/>
    <mergeCell ref="D107:J107"/>
  </mergeCells>
  <conditionalFormatting sqref="J65">
    <cfRule type="cellIs" priority="9" dxfId="140" operator="equal">
      <formula>$C$69</formula>
    </cfRule>
  </conditionalFormatting>
  <conditionalFormatting sqref="J91">
    <cfRule type="cellIs" priority="8" dxfId="140" operator="equal">
      <formula>$C$95</formula>
    </cfRule>
  </conditionalFormatting>
  <conditionalFormatting sqref="J104">
    <cfRule type="cellIs" priority="7" dxfId="140" operator="equal">
      <formula>$C$108</formula>
    </cfRule>
  </conditionalFormatting>
  <conditionalFormatting sqref="J117">
    <cfRule type="cellIs" priority="6" dxfId="140" operator="equal">
      <formula>$C$121</formula>
    </cfRule>
  </conditionalFormatting>
  <conditionalFormatting sqref="J130">
    <cfRule type="cellIs" priority="5" dxfId="140" operator="equal">
      <formula>$C$121</formula>
    </cfRule>
  </conditionalFormatting>
  <conditionalFormatting sqref="J77">
    <cfRule type="cellIs" priority="4" dxfId="140" operator="equal">
      <formula>$C$69</formula>
    </cfRule>
  </conditionalFormatting>
  <conditionalFormatting sqref="J52">
    <cfRule type="cellIs" priority="1" dxfId="140" operator="equal">
      <formula>$C$52</formula>
    </cfRule>
    <cfRule type="cellIs" priority="3" dxfId="140" operator="equal">
      <formula>$C$56</formula>
    </cfRule>
  </conditionalFormatting>
  <conditionalFormatting sqref="M38">
    <cfRule type="cellIs" priority="2" dxfId="140" operator="equal">
      <formula>$F$38</formula>
    </cfRule>
  </conditionalFormatting>
  <printOptions/>
  <pageMargins left="0.7" right="0.7" top="0.75" bottom="0.75" header="0.3" footer="0.3"/>
  <pageSetup horizontalDpi="600" verticalDpi="600" orientation="portrait" r:id="rId10"/>
  <tableParts>
    <tablePart r:id="rId2"/>
    <tablePart r:id="rId1"/>
    <tablePart r:id="rId4"/>
    <tablePart r:id="rId3"/>
    <tablePart r:id="rId7"/>
    <tablePart r:id="rId5"/>
    <tablePart r:id="rId6"/>
    <tablePart r:id="rId9"/>
    <tablePart r:id="rId8"/>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130"/>
  <sheetViews>
    <sheetView workbookViewId="0" topLeftCell="A1">
      <selection activeCell="A41" sqref="A41"/>
    </sheetView>
  </sheetViews>
  <sheetFormatPr defaultColWidth="8.7109375" defaultRowHeight="15"/>
  <cols>
    <col min="1" max="12" width="12.00390625" style="0" customWidth="1"/>
    <col min="13" max="13" width="10.421875" style="0" customWidth="1"/>
  </cols>
  <sheetData>
    <row r="1" spans="1:12" ht="16.5" thickBot="1">
      <c r="A1" s="274" t="s">
        <v>6</v>
      </c>
      <c r="B1" s="229"/>
      <c r="C1" s="229"/>
      <c r="D1" s="229"/>
      <c r="E1" s="229"/>
      <c r="F1" s="229"/>
      <c r="G1" s="229"/>
      <c r="H1" s="229"/>
      <c r="I1" s="229"/>
      <c r="J1" s="229"/>
      <c r="K1" s="229"/>
      <c r="L1" s="229"/>
    </row>
    <row r="2" spans="1:12" ht="17.25" thickBot="1" thickTop="1">
      <c r="A2" s="275" t="s">
        <v>80</v>
      </c>
      <c r="B2" s="276"/>
      <c r="C2" s="276"/>
      <c r="D2" s="276"/>
      <c r="E2" s="277"/>
      <c r="F2" s="278" t="s">
        <v>107</v>
      </c>
      <c r="G2" s="278"/>
      <c r="H2" s="278"/>
      <c r="I2" s="278"/>
      <c r="J2" s="278"/>
      <c r="K2" s="278"/>
      <c r="L2" s="279"/>
    </row>
    <row r="3" spans="1:12" ht="46.5" thickBot="1" thickTop="1">
      <c r="A3" s="92" t="s">
        <v>81</v>
      </c>
      <c r="B3" s="78" t="s">
        <v>82</v>
      </c>
      <c r="C3" s="85" t="s">
        <v>105</v>
      </c>
      <c r="D3" s="85" t="s">
        <v>106</v>
      </c>
      <c r="E3" s="93" t="s">
        <v>108</v>
      </c>
      <c r="F3" s="90" t="s">
        <v>113</v>
      </c>
      <c r="G3" s="71" t="s">
        <v>114</v>
      </c>
      <c r="H3" s="70" t="s">
        <v>112</v>
      </c>
      <c r="I3" s="72" t="s">
        <v>83</v>
      </c>
      <c r="J3" s="70" t="s">
        <v>110</v>
      </c>
      <c r="K3" s="72" t="s">
        <v>111</v>
      </c>
      <c r="L3" s="73" t="s">
        <v>102</v>
      </c>
    </row>
    <row r="4" spans="1:12" ht="15.75" thickTop="1">
      <c r="A4" s="99"/>
      <c r="B4" s="100"/>
      <c r="C4" s="101"/>
      <c r="D4" s="101"/>
      <c r="E4" s="87">
        <f>Table31275[[#This Row],[Monthly Salary]]+Table31275[[#This Row],[Monthly Benefits]]</f>
        <v>0</v>
      </c>
      <c r="F4" s="101"/>
      <c r="G4" s="102"/>
      <c r="H4" s="103"/>
      <c r="I4" s="104"/>
      <c r="J4" s="103"/>
      <c r="K4" s="104"/>
      <c r="L4" s="86">
        <f>SUM(Table31275[[#This Row],[231 Program ]:[State Admin]])</f>
        <v>0</v>
      </c>
    </row>
    <row r="5" spans="1:12" ht="15">
      <c r="A5" s="99"/>
      <c r="B5" s="100"/>
      <c r="C5" s="101"/>
      <c r="D5" s="101"/>
      <c r="E5" s="87">
        <f>Table31275[[#This Row],[Monthly Salary]]+Table31275[[#This Row],[Monthly Benefits]]</f>
        <v>0</v>
      </c>
      <c r="F5" s="101"/>
      <c r="G5" s="102"/>
      <c r="H5" s="103"/>
      <c r="I5" s="104"/>
      <c r="J5" s="103"/>
      <c r="K5" s="104"/>
      <c r="L5" s="86">
        <f>SUM(Table31275[[#This Row],[231 Program ]:[State Admin]])</f>
        <v>0</v>
      </c>
    </row>
    <row r="6" spans="1:12" ht="15">
      <c r="A6" s="99"/>
      <c r="B6" s="100"/>
      <c r="C6" s="101"/>
      <c r="D6" s="101"/>
      <c r="E6" s="87">
        <f>Table31275[[#This Row],[Monthly Salary]]+Table31275[[#This Row],[Monthly Benefits]]</f>
        <v>0</v>
      </c>
      <c r="F6" s="101"/>
      <c r="G6" s="102"/>
      <c r="H6" s="103"/>
      <c r="I6" s="104"/>
      <c r="J6" s="103"/>
      <c r="K6" s="104"/>
      <c r="L6" s="86">
        <f>SUM(Table31275[[#This Row],[231 Program ]:[State Admin]])</f>
        <v>0</v>
      </c>
    </row>
    <row r="7" spans="1:12" ht="15">
      <c r="A7" s="99"/>
      <c r="B7" s="100"/>
      <c r="C7" s="101"/>
      <c r="D7" s="101"/>
      <c r="E7" s="87">
        <f>Table31275[[#This Row],[Monthly Salary]]+Table31275[[#This Row],[Monthly Benefits]]</f>
        <v>0</v>
      </c>
      <c r="F7" s="101"/>
      <c r="G7" s="102"/>
      <c r="H7" s="103"/>
      <c r="I7" s="104"/>
      <c r="J7" s="103"/>
      <c r="K7" s="104"/>
      <c r="L7" s="86">
        <f>SUM(Table31275[[#This Row],[231 Program ]:[State Admin]])</f>
        <v>0</v>
      </c>
    </row>
    <row r="8" spans="1:12" ht="15">
      <c r="A8" s="99"/>
      <c r="B8" s="100"/>
      <c r="C8" s="101"/>
      <c r="D8" s="101"/>
      <c r="E8" s="87">
        <f>Table31275[[#This Row],[Monthly Salary]]+Table31275[[#This Row],[Monthly Benefits]]</f>
        <v>0</v>
      </c>
      <c r="F8" s="101"/>
      <c r="G8" s="102"/>
      <c r="H8" s="103"/>
      <c r="I8" s="104"/>
      <c r="J8" s="103"/>
      <c r="K8" s="104"/>
      <c r="L8" s="86">
        <f>SUM(Table31275[[#This Row],[231 Program ]:[State Admin]])</f>
        <v>0</v>
      </c>
    </row>
    <row r="9" spans="1:12" ht="15">
      <c r="A9" s="99"/>
      <c r="B9" s="100"/>
      <c r="C9" s="101"/>
      <c r="D9" s="101"/>
      <c r="E9" s="87">
        <f>Table31275[[#This Row],[Monthly Salary]]+Table31275[[#This Row],[Monthly Benefits]]</f>
        <v>0</v>
      </c>
      <c r="F9" s="101"/>
      <c r="G9" s="102"/>
      <c r="H9" s="103"/>
      <c r="I9" s="104"/>
      <c r="J9" s="103"/>
      <c r="K9" s="104"/>
      <c r="L9" s="86">
        <f>SUM(Table31275[[#This Row],[231 Program ]:[State Admin]])</f>
        <v>0</v>
      </c>
    </row>
    <row r="10" spans="1:12" ht="15">
      <c r="A10" s="99"/>
      <c r="B10" s="100"/>
      <c r="C10" s="101"/>
      <c r="D10" s="101"/>
      <c r="E10" s="87">
        <f>Table31275[[#This Row],[Monthly Salary]]+Table31275[[#This Row],[Monthly Benefits]]</f>
        <v>0</v>
      </c>
      <c r="F10" s="101"/>
      <c r="G10" s="102"/>
      <c r="H10" s="103"/>
      <c r="I10" s="104"/>
      <c r="J10" s="103"/>
      <c r="K10" s="104"/>
      <c r="L10" s="86">
        <f>SUM(Table31275[[#This Row],[231 Program ]:[State Admin]])</f>
        <v>0</v>
      </c>
    </row>
    <row r="11" spans="1:12" ht="15">
      <c r="A11" s="99"/>
      <c r="B11" s="100"/>
      <c r="C11" s="101"/>
      <c r="D11" s="101"/>
      <c r="E11" s="87">
        <f>Table31275[[#This Row],[Monthly Salary]]+Table31275[[#This Row],[Monthly Benefits]]</f>
        <v>0</v>
      </c>
      <c r="F11" s="101"/>
      <c r="G11" s="102"/>
      <c r="H11" s="103"/>
      <c r="I11" s="104"/>
      <c r="J11" s="103"/>
      <c r="K11" s="104"/>
      <c r="L11" s="86">
        <f>SUM(Table31275[[#This Row],[231 Program ]:[State Admin]])</f>
        <v>0</v>
      </c>
    </row>
    <row r="12" spans="1:12" ht="15">
      <c r="A12" s="99"/>
      <c r="B12" s="100"/>
      <c r="C12" s="101"/>
      <c r="D12" s="101"/>
      <c r="E12" s="87">
        <f>Table31275[[#This Row],[Monthly Salary]]+Table31275[[#This Row],[Monthly Benefits]]</f>
        <v>0</v>
      </c>
      <c r="F12" s="101"/>
      <c r="G12" s="102"/>
      <c r="H12" s="103"/>
      <c r="I12" s="104"/>
      <c r="J12" s="103"/>
      <c r="K12" s="104"/>
      <c r="L12" s="86">
        <f>SUM(Table31275[[#This Row],[231 Program ]:[State Admin]])</f>
        <v>0</v>
      </c>
    </row>
    <row r="13" spans="1:12" ht="15">
      <c r="A13" s="99"/>
      <c r="B13" s="100"/>
      <c r="C13" s="101"/>
      <c r="D13" s="101"/>
      <c r="E13" s="87">
        <f>Table31275[[#This Row],[Monthly Salary]]+Table31275[[#This Row],[Monthly Benefits]]</f>
        <v>0</v>
      </c>
      <c r="F13" s="101"/>
      <c r="G13" s="102"/>
      <c r="H13" s="103"/>
      <c r="I13" s="104"/>
      <c r="J13" s="103"/>
      <c r="K13" s="104"/>
      <c r="L13" s="86">
        <f>SUM(Table31275[[#This Row],[231 Program ]:[State Admin]])</f>
        <v>0</v>
      </c>
    </row>
    <row r="14" spans="1:12" ht="15">
      <c r="A14" s="99"/>
      <c r="B14" s="100"/>
      <c r="C14" s="101"/>
      <c r="D14" s="101"/>
      <c r="E14" s="87">
        <f>Table31275[[#This Row],[Monthly Salary]]+Table31275[[#This Row],[Monthly Benefits]]</f>
        <v>0</v>
      </c>
      <c r="F14" s="101"/>
      <c r="G14" s="102"/>
      <c r="H14" s="103"/>
      <c r="I14" s="104"/>
      <c r="J14" s="103"/>
      <c r="K14" s="104"/>
      <c r="L14" s="86">
        <f>SUM(Table31275[[#This Row],[231 Program ]:[State Admin]])</f>
        <v>0</v>
      </c>
    </row>
    <row r="15" spans="1:12" ht="15">
      <c r="A15" s="99"/>
      <c r="B15" s="100"/>
      <c r="C15" s="101"/>
      <c r="D15" s="101"/>
      <c r="E15" s="87">
        <f>Table31275[[#This Row],[Monthly Salary]]+Table31275[[#This Row],[Monthly Benefits]]</f>
        <v>0</v>
      </c>
      <c r="F15" s="101"/>
      <c r="G15" s="102"/>
      <c r="H15" s="103"/>
      <c r="I15" s="104"/>
      <c r="J15" s="103"/>
      <c r="K15" s="104"/>
      <c r="L15" s="86">
        <f>SUM(Table31275[[#This Row],[231 Program ]:[State Admin]])</f>
        <v>0</v>
      </c>
    </row>
    <row r="16" spans="1:12" ht="15">
      <c r="A16" s="99"/>
      <c r="B16" s="100"/>
      <c r="C16" s="101"/>
      <c r="D16" s="101"/>
      <c r="E16" s="87">
        <f>Table31275[[#This Row],[Monthly Salary]]+Table31275[[#This Row],[Monthly Benefits]]</f>
        <v>0</v>
      </c>
      <c r="F16" s="101"/>
      <c r="G16" s="102"/>
      <c r="H16" s="103"/>
      <c r="I16" s="104"/>
      <c r="J16" s="103"/>
      <c r="K16" s="104"/>
      <c r="L16" s="86">
        <f>SUM(Table31275[[#This Row],[231 Program ]:[State Admin]])</f>
        <v>0</v>
      </c>
    </row>
    <row r="17" spans="1:12" ht="15">
      <c r="A17" s="99"/>
      <c r="B17" s="100"/>
      <c r="C17" s="101"/>
      <c r="D17" s="101"/>
      <c r="E17" s="87">
        <f>Table31275[[#This Row],[Monthly Salary]]+Table31275[[#This Row],[Monthly Benefits]]</f>
        <v>0</v>
      </c>
      <c r="F17" s="101"/>
      <c r="G17" s="102"/>
      <c r="H17" s="103"/>
      <c r="I17" s="104"/>
      <c r="J17" s="103"/>
      <c r="K17" s="104"/>
      <c r="L17" s="86">
        <f>SUM(Table31275[[#This Row],[231 Program ]:[State Admin]])</f>
        <v>0</v>
      </c>
    </row>
    <row r="18" spans="1:12" ht="15">
      <c r="A18" s="99"/>
      <c r="B18" s="100"/>
      <c r="C18" s="101"/>
      <c r="D18" s="101"/>
      <c r="E18" s="87">
        <f>Table31275[[#This Row],[Monthly Salary]]+Table31275[[#This Row],[Monthly Benefits]]</f>
        <v>0</v>
      </c>
      <c r="F18" s="101"/>
      <c r="G18" s="102"/>
      <c r="H18" s="103"/>
      <c r="I18" s="104"/>
      <c r="J18" s="103"/>
      <c r="K18" s="104"/>
      <c r="L18" s="86">
        <f>SUM(Table31275[[#This Row],[231 Program ]:[State Admin]])</f>
        <v>0</v>
      </c>
    </row>
    <row r="19" spans="1:12" ht="15">
      <c r="A19" s="120"/>
      <c r="B19" s="121"/>
      <c r="C19" s="110"/>
      <c r="D19" s="110"/>
      <c r="E19" s="109">
        <f>Table31275[[#This Row],[Monthly Salary]]+Table31275[[#This Row],[Monthly Benefits]]</f>
        <v>0</v>
      </c>
      <c r="F19" s="110"/>
      <c r="G19" s="122"/>
      <c r="H19" s="123"/>
      <c r="I19" s="124"/>
      <c r="J19" s="123"/>
      <c r="K19" s="124"/>
      <c r="L19" s="119">
        <f>SUM(Table31275[[#This Row],[231 Program ]:[State Admin]])</f>
        <v>0</v>
      </c>
    </row>
    <row r="20" spans="1:12" ht="15">
      <c r="A20" s="117" t="s">
        <v>16</v>
      </c>
      <c r="B20" s="117"/>
      <c r="C20" s="118">
        <f>SUM(C4:C19)</f>
        <v>0</v>
      </c>
      <c r="D20" s="118">
        <f>SUM(D4:D19)</f>
        <v>0</v>
      </c>
      <c r="E20" s="118">
        <f>Table31275[[#This Row],[Monthly Salary]]+Table31275[[#This Row],[Monthly Benefits]]</f>
        <v>0</v>
      </c>
      <c r="F20" s="118">
        <f aca="true" t="shared" si="0" ref="F20:K20">SUM(F4:F19)</f>
        <v>0</v>
      </c>
      <c r="G20" s="118">
        <f t="shared" si="0"/>
        <v>0</v>
      </c>
      <c r="H20" s="118">
        <f t="shared" si="0"/>
        <v>0</v>
      </c>
      <c r="I20" s="118">
        <f t="shared" si="0"/>
        <v>0</v>
      </c>
      <c r="J20" s="118">
        <f t="shared" si="0"/>
        <v>0</v>
      </c>
      <c r="K20" s="118">
        <f t="shared" si="0"/>
        <v>0</v>
      </c>
      <c r="L20" s="118">
        <f>SUM(L4:L19)</f>
        <v>0</v>
      </c>
    </row>
    <row r="21" spans="1:12" ht="15">
      <c r="A21" s="105"/>
      <c r="B21" s="105"/>
      <c r="C21" s="106"/>
      <c r="D21" s="106"/>
      <c r="E21" s="107"/>
      <c r="F21" s="77"/>
      <c r="G21" s="77"/>
      <c r="H21" s="77"/>
      <c r="I21" s="77"/>
      <c r="J21" s="77"/>
      <c r="K21" s="77"/>
      <c r="L21" s="107"/>
    </row>
    <row r="22" spans="1:13" ht="15.75">
      <c r="A22" s="291" t="s">
        <v>7</v>
      </c>
      <c r="B22" s="229"/>
      <c r="C22" s="229"/>
      <c r="D22" s="229"/>
      <c r="E22" s="229"/>
      <c r="F22" s="229"/>
      <c r="G22" s="229"/>
      <c r="H22" s="229"/>
      <c r="I22" s="229"/>
      <c r="J22" s="229"/>
      <c r="K22" s="229"/>
      <c r="L22" s="229"/>
      <c r="M22" s="292"/>
    </row>
    <row r="23" spans="1:13" ht="16.5" thickBot="1">
      <c r="A23" s="295" t="s">
        <v>80</v>
      </c>
      <c r="B23" s="296"/>
      <c r="C23" s="296"/>
      <c r="D23" s="296"/>
      <c r="E23" s="296"/>
      <c r="F23" s="296"/>
      <c r="G23" s="293" t="s">
        <v>109</v>
      </c>
      <c r="H23" s="293"/>
      <c r="I23" s="293"/>
      <c r="J23" s="293"/>
      <c r="K23" s="293"/>
      <c r="L23" s="293"/>
      <c r="M23" s="294"/>
    </row>
    <row r="24" spans="1:13" ht="45.75" thickTop="1">
      <c r="A24" s="114" t="s">
        <v>81</v>
      </c>
      <c r="B24" s="85" t="s">
        <v>82</v>
      </c>
      <c r="C24" s="85" t="s">
        <v>103</v>
      </c>
      <c r="D24" s="85" t="s">
        <v>104</v>
      </c>
      <c r="E24" s="115" t="s">
        <v>116</v>
      </c>
      <c r="F24" s="93" t="s">
        <v>108</v>
      </c>
      <c r="G24" s="114" t="s">
        <v>88</v>
      </c>
      <c r="H24" s="93" t="s">
        <v>89</v>
      </c>
      <c r="I24" s="114" t="s">
        <v>90</v>
      </c>
      <c r="J24" s="116" t="s">
        <v>83</v>
      </c>
      <c r="K24" s="114" t="s">
        <v>115</v>
      </c>
      <c r="L24" s="116" t="s">
        <v>111</v>
      </c>
      <c r="M24" s="115" t="s">
        <v>102</v>
      </c>
    </row>
    <row r="25" spans="1:13" ht="15">
      <c r="A25" s="99"/>
      <c r="B25" s="111"/>
      <c r="C25" s="111"/>
      <c r="D25" s="112"/>
      <c r="E25" s="113"/>
      <c r="F25" s="87">
        <f>(Table351376[[#This Row],[Hours Worked]]*Table351376[[#This Row],[Hourly Rate]])+Table351376[[#This Row],[Benefits]]</f>
        <v>0</v>
      </c>
      <c r="G25" s="103"/>
      <c r="H25" s="102"/>
      <c r="I25" s="103"/>
      <c r="J25" s="104"/>
      <c r="K25" s="103"/>
      <c r="L25" s="104"/>
      <c r="M25" s="74">
        <f>SUM(Table351376[[#This Row],[231 Program]:[State Admin]])</f>
        <v>0</v>
      </c>
    </row>
    <row r="26" spans="1:13" ht="15">
      <c r="A26" s="99"/>
      <c r="B26" s="111"/>
      <c r="C26" s="111"/>
      <c r="D26" s="112"/>
      <c r="E26" s="113"/>
      <c r="F26" s="87">
        <f>(Table351376[[#This Row],[Hours Worked]]*Table351376[[#This Row],[Hourly Rate]])+Table351376[[#This Row],[Benefits]]</f>
        <v>0</v>
      </c>
      <c r="G26" s="103"/>
      <c r="H26" s="102"/>
      <c r="I26" s="103"/>
      <c r="J26" s="104"/>
      <c r="K26" s="103"/>
      <c r="L26" s="104"/>
      <c r="M26" s="74">
        <f>SUM(Table351376[[#This Row],[231 Program]:[State Admin]])</f>
        <v>0</v>
      </c>
    </row>
    <row r="27" spans="1:13" ht="15">
      <c r="A27" s="99"/>
      <c r="B27" s="111"/>
      <c r="C27" s="111"/>
      <c r="D27" s="112"/>
      <c r="E27" s="113"/>
      <c r="F27" s="87">
        <f>(Table351376[[#This Row],[Hours Worked]]*Table351376[[#This Row],[Hourly Rate]])+Table351376[[#This Row],[Benefits]]</f>
        <v>0</v>
      </c>
      <c r="G27" s="103"/>
      <c r="H27" s="102"/>
      <c r="I27" s="103"/>
      <c r="J27" s="104"/>
      <c r="K27" s="103"/>
      <c r="L27" s="104"/>
      <c r="M27" s="74">
        <f>SUM(Table351376[[#This Row],[231 Program]:[State Admin]])</f>
        <v>0</v>
      </c>
    </row>
    <row r="28" spans="1:13" ht="15">
      <c r="A28" s="99"/>
      <c r="B28" s="111"/>
      <c r="C28" s="111"/>
      <c r="D28" s="112"/>
      <c r="E28" s="113"/>
      <c r="F28" s="87">
        <f>(Table351376[[#This Row],[Hours Worked]]*Table351376[[#This Row],[Hourly Rate]])+Table351376[[#This Row],[Benefits]]</f>
        <v>0</v>
      </c>
      <c r="G28" s="103"/>
      <c r="H28" s="102"/>
      <c r="I28" s="103"/>
      <c r="J28" s="104"/>
      <c r="K28" s="103"/>
      <c r="L28" s="104"/>
      <c r="M28" s="74">
        <f>SUM(Table351376[[#This Row],[231 Program]:[State Admin]])</f>
        <v>0</v>
      </c>
    </row>
    <row r="29" spans="1:13" ht="15">
      <c r="A29" s="99"/>
      <c r="B29" s="111"/>
      <c r="C29" s="111"/>
      <c r="D29" s="112"/>
      <c r="E29" s="113"/>
      <c r="F29" s="87">
        <f>(Table351376[[#This Row],[Hours Worked]]*Table351376[[#This Row],[Hourly Rate]])+Table351376[[#This Row],[Benefits]]</f>
        <v>0</v>
      </c>
      <c r="G29" s="103"/>
      <c r="H29" s="102"/>
      <c r="I29" s="103"/>
      <c r="J29" s="104"/>
      <c r="K29" s="103"/>
      <c r="L29" s="104"/>
      <c r="M29" s="74">
        <f>SUM(Table351376[[#This Row],[231 Program]:[State Admin]])</f>
        <v>0</v>
      </c>
    </row>
    <row r="30" spans="1:13" ht="15">
      <c r="A30" s="99"/>
      <c r="B30" s="111"/>
      <c r="C30" s="111"/>
      <c r="D30" s="112"/>
      <c r="E30" s="113"/>
      <c r="F30" s="87">
        <f>(Table351376[[#This Row],[Hours Worked]]*Table351376[[#This Row],[Hourly Rate]])+Table351376[[#This Row],[Benefits]]</f>
        <v>0</v>
      </c>
      <c r="G30" s="103"/>
      <c r="H30" s="102"/>
      <c r="I30" s="103"/>
      <c r="J30" s="104"/>
      <c r="K30" s="103"/>
      <c r="L30" s="104"/>
      <c r="M30" s="74">
        <f>SUM(Table351376[[#This Row],[231 Program]:[State Admin]])</f>
        <v>0</v>
      </c>
    </row>
    <row r="31" spans="1:13" ht="15">
      <c r="A31" s="99"/>
      <c r="B31" s="111"/>
      <c r="C31" s="111"/>
      <c r="D31" s="112"/>
      <c r="E31" s="113"/>
      <c r="F31" s="87">
        <f>(Table351376[[#This Row],[Hours Worked]]*Table351376[[#This Row],[Hourly Rate]])+Table351376[[#This Row],[Benefits]]</f>
        <v>0</v>
      </c>
      <c r="G31" s="103"/>
      <c r="H31" s="102"/>
      <c r="I31" s="103"/>
      <c r="J31" s="104"/>
      <c r="K31" s="103"/>
      <c r="L31" s="104"/>
      <c r="M31" s="74">
        <f>SUM(Table351376[[#This Row],[231 Program]:[State Admin]])</f>
        <v>0</v>
      </c>
    </row>
    <row r="32" spans="1:13" ht="15">
      <c r="A32" s="99"/>
      <c r="B32" s="111"/>
      <c r="C32" s="111"/>
      <c r="D32" s="112"/>
      <c r="E32" s="113"/>
      <c r="F32" s="87">
        <f>(Table351376[[#This Row],[Hours Worked]]*Table351376[[#This Row],[Hourly Rate]])+Table351376[[#This Row],[Benefits]]</f>
        <v>0</v>
      </c>
      <c r="G32" s="103"/>
      <c r="H32" s="102"/>
      <c r="I32" s="103"/>
      <c r="J32" s="104"/>
      <c r="K32" s="103"/>
      <c r="L32" s="104"/>
      <c r="M32" s="74">
        <f>SUM(Table351376[[#This Row],[231 Program]:[State Admin]])</f>
        <v>0</v>
      </c>
    </row>
    <row r="33" spans="1:13" ht="15">
      <c r="A33" s="99"/>
      <c r="B33" s="111"/>
      <c r="C33" s="111"/>
      <c r="D33" s="112"/>
      <c r="E33" s="113"/>
      <c r="F33" s="87">
        <f>(Table351376[[#This Row],[Hours Worked]]*Table351376[[#This Row],[Hourly Rate]])+Table351376[[#This Row],[Benefits]]</f>
        <v>0</v>
      </c>
      <c r="G33" s="103"/>
      <c r="H33" s="102"/>
      <c r="I33" s="103"/>
      <c r="J33" s="104"/>
      <c r="K33" s="103"/>
      <c r="L33" s="104"/>
      <c r="M33" s="74">
        <f>SUM(Table351376[[#This Row],[231 Program]:[State Admin]])</f>
        <v>0</v>
      </c>
    </row>
    <row r="34" spans="1:13" ht="15">
      <c r="A34" s="99"/>
      <c r="B34" s="111"/>
      <c r="C34" s="111"/>
      <c r="D34" s="112"/>
      <c r="E34" s="113"/>
      <c r="F34" s="87">
        <f>(Table351376[[#This Row],[Hours Worked]]*Table351376[[#This Row],[Hourly Rate]])+Table351376[[#This Row],[Benefits]]</f>
        <v>0</v>
      </c>
      <c r="G34" s="103"/>
      <c r="H34" s="102"/>
      <c r="I34" s="103"/>
      <c r="J34" s="104"/>
      <c r="K34" s="103"/>
      <c r="L34" s="104"/>
      <c r="M34" s="74">
        <f>SUM(Table351376[[#This Row],[231 Program]:[State Admin]])</f>
        <v>0</v>
      </c>
    </row>
    <row r="35" spans="1:13" ht="15">
      <c r="A35" s="99"/>
      <c r="B35" s="111"/>
      <c r="C35" s="111"/>
      <c r="D35" s="112"/>
      <c r="E35" s="113"/>
      <c r="F35" s="87">
        <f>(Table351376[[#This Row],[Hours Worked]]*Table351376[[#This Row],[Hourly Rate]])+Table351376[[#This Row],[Benefits]]</f>
        <v>0</v>
      </c>
      <c r="G35" s="103"/>
      <c r="H35" s="102"/>
      <c r="I35" s="103"/>
      <c r="J35" s="104"/>
      <c r="K35" s="103"/>
      <c r="L35" s="104"/>
      <c r="M35" s="74">
        <f>SUM(Table351376[[#This Row],[231 Program]:[State Admin]])</f>
        <v>0</v>
      </c>
    </row>
    <row r="36" spans="1:13" ht="15">
      <c r="A36" s="99"/>
      <c r="B36" s="111"/>
      <c r="C36" s="111"/>
      <c r="D36" s="112"/>
      <c r="E36" s="113"/>
      <c r="F36" s="87">
        <f>(Table351376[[#This Row],[Hours Worked]]*Table351376[[#This Row],[Hourly Rate]])+Table351376[[#This Row],[Benefits]]</f>
        <v>0</v>
      </c>
      <c r="G36" s="103"/>
      <c r="H36" s="102"/>
      <c r="I36" s="103"/>
      <c r="J36" s="104"/>
      <c r="K36" s="103"/>
      <c r="L36" s="104"/>
      <c r="M36" s="74">
        <f>SUM(Table351376[[#This Row],[231 Program]:[State Admin]])</f>
        <v>0</v>
      </c>
    </row>
    <row r="37" spans="1:13" ht="15">
      <c r="A37" s="99"/>
      <c r="B37" s="111"/>
      <c r="C37" s="111"/>
      <c r="D37" s="112"/>
      <c r="E37" s="113"/>
      <c r="F37" s="87">
        <f>(Table351376[[#This Row],[Hours Worked]]*Table351376[[#This Row],[Hourly Rate]])+Table351376[[#This Row],[Benefits]]</f>
        <v>0</v>
      </c>
      <c r="G37" s="103"/>
      <c r="H37" s="102"/>
      <c r="I37" s="103"/>
      <c r="J37" s="104"/>
      <c r="K37" s="103"/>
      <c r="L37" s="104"/>
      <c r="M37" s="74">
        <f>SUM(Table351376[[#This Row],[231 Program]:[State Admin]])</f>
        <v>0</v>
      </c>
    </row>
    <row r="38" spans="1:13" ht="15.75" thickBot="1">
      <c r="A38" s="94" t="s">
        <v>16</v>
      </c>
      <c r="B38" s="95"/>
      <c r="C38" s="91">
        <f>SUM(C25:C37)</f>
        <v>0</v>
      </c>
      <c r="D38" s="91">
        <f aca="true" t="shared" si="1" ref="D38:M38">SUM(D25:D37)</f>
        <v>0</v>
      </c>
      <c r="E38" s="91">
        <f t="shared" si="1"/>
        <v>0</v>
      </c>
      <c r="F38" s="91">
        <f t="shared" si="1"/>
        <v>0</v>
      </c>
      <c r="G38" s="91">
        <f t="shared" si="1"/>
        <v>0</v>
      </c>
      <c r="H38" s="91">
        <f t="shared" si="1"/>
        <v>0</v>
      </c>
      <c r="I38" s="91">
        <f t="shared" si="1"/>
        <v>0</v>
      </c>
      <c r="J38" s="91">
        <f t="shared" si="1"/>
        <v>0</v>
      </c>
      <c r="K38" s="91">
        <f t="shared" si="1"/>
        <v>0</v>
      </c>
      <c r="L38" s="91">
        <f t="shared" si="1"/>
        <v>0</v>
      </c>
      <c r="M38" s="91">
        <f t="shared" si="1"/>
        <v>0</v>
      </c>
    </row>
    <row r="39" ht="16.5" thickBot="1" thickTop="1"/>
    <row r="40" spans="1:11" ht="16.5" thickTop="1">
      <c r="A40" s="288" t="s">
        <v>91</v>
      </c>
      <c r="B40" s="289"/>
      <c r="C40" s="289"/>
      <c r="D40" s="289"/>
      <c r="E40" s="289"/>
      <c r="F40" s="289"/>
      <c r="G40" s="289"/>
      <c r="H40" s="289"/>
      <c r="I40" s="289"/>
      <c r="J40" s="290"/>
      <c r="K40" s="80"/>
    </row>
    <row r="41" spans="1:11" ht="16.5" thickBot="1">
      <c r="A41" s="126" t="s">
        <v>126</v>
      </c>
      <c r="B41" s="125"/>
      <c r="C41" s="125"/>
      <c r="D41" s="125"/>
      <c r="E41" s="125"/>
      <c r="F41" s="125"/>
      <c r="G41" s="125"/>
      <c r="H41" s="125"/>
      <c r="I41" s="125"/>
      <c r="J41" s="127"/>
      <c r="K41" s="81"/>
    </row>
    <row r="42" spans="1:11" ht="17.25" thickBot="1" thickTop="1">
      <c r="A42" s="280" t="s">
        <v>93</v>
      </c>
      <c r="B42" s="281"/>
      <c r="C42" s="281"/>
      <c r="D42" s="282" t="s">
        <v>109</v>
      </c>
      <c r="E42" s="282"/>
      <c r="F42" s="282"/>
      <c r="G42" s="282"/>
      <c r="H42" s="282"/>
      <c r="I42" s="282"/>
      <c r="J42" s="283"/>
      <c r="K42" s="80"/>
    </row>
    <row r="43" spans="1:10" ht="46.5" thickBot="1" thickTop="1">
      <c r="A43" s="128" t="s">
        <v>94</v>
      </c>
      <c r="B43" s="129" t="s">
        <v>95</v>
      </c>
      <c r="C43" s="129" t="s">
        <v>87</v>
      </c>
      <c r="D43" s="131" t="s">
        <v>88</v>
      </c>
      <c r="E43" s="132" t="s">
        <v>89</v>
      </c>
      <c r="F43" s="131" t="s">
        <v>90</v>
      </c>
      <c r="G43" s="132" t="s">
        <v>83</v>
      </c>
      <c r="H43" s="131" t="s">
        <v>84</v>
      </c>
      <c r="I43" s="132" t="s">
        <v>85</v>
      </c>
      <c r="J43" s="130" t="s">
        <v>86</v>
      </c>
    </row>
    <row r="44" spans="1:10" ht="15.75" thickTop="1">
      <c r="A44" s="133"/>
      <c r="B44" s="134"/>
      <c r="C44" s="135"/>
      <c r="D44" s="135"/>
      <c r="E44" s="135"/>
      <c r="F44" s="135"/>
      <c r="G44" s="135"/>
      <c r="H44" s="135"/>
      <c r="I44" s="135"/>
      <c r="J44" s="136">
        <f>SUM(Table3561477[[#This Row],[231 Program]:[State Admin: 1938001]])</f>
        <v>0</v>
      </c>
    </row>
    <row r="45" spans="1:10" ht="15">
      <c r="A45" s="99"/>
      <c r="B45" s="137"/>
      <c r="C45" s="137"/>
      <c r="D45" s="137"/>
      <c r="E45" s="137"/>
      <c r="F45" s="137"/>
      <c r="G45" s="137"/>
      <c r="H45" s="137"/>
      <c r="I45" s="137"/>
      <c r="J45" s="138">
        <f>SUM(Table3561477[[#This Row],[231 Program]:[State Admin: 1938001]])</f>
        <v>0</v>
      </c>
    </row>
    <row r="46" spans="1:10" ht="15">
      <c r="A46" s="99"/>
      <c r="B46" s="137"/>
      <c r="C46" s="137"/>
      <c r="D46" s="137"/>
      <c r="E46" s="137"/>
      <c r="F46" s="137"/>
      <c r="G46" s="137"/>
      <c r="H46" s="137"/>
      <c r="I46" s="137"/>
      <c r="J46" s="138">
        <f>SUM(Table3561477[[#This Row],[231 Program]:[State Admin: 1938001]])</f>
        <v>0</v>
      </c>
    </row>
    <row r="47" spans="1:10" ht="15">
      <c r="A47" s="99"/>
      <c r="B47" s="137"/>
      <c r="C47" s="137"/>
      <c r="D47" s="137"/>
      <c r="E47" s="137"/>
      <c r="F47" s="137"/>
      <c r="G47" s="137"/>
      <c r="H47" s="137"/>
      <c r="I47" s="137"/>
      <c r="J47" s="138">
        <f>SUM(Table3561477[[#This Row],[231 Program]:[State Admin: 1938001]])</f>
        <v>0</v>
      </c>
    </row>
    <row r="48" spans="1:10" ht="15">
      <c r="A48" s="99"/>
      <c r="B48" s="139"/>
      <c r="C48" s="137"/>
      <c r="D48" s="137"/>
      <c r="E48" s="137"/>
      <c r="F48" s="137"/>
      <c r="G48" s="137"/>
      <c r="H48" s="137"/>
      <c r="I48" s="137"/>
      <c r="J48" s="138">
        <f>SUM(Table3561477[[#This Row],[231 Program]:[State Admin: 1938001]])</f>
        <v>0</v>
      </c>
    </row>
    <row r="49" spans="1:10" ht="15">
      <c r="A49" s="99"/>
      <c r="B49" s="139"/>
      <c r="C49" s="137"/>
      <c r="D49" s="137"/>
      <c r="E49" s="137"/>
      <c r="F49" s="137"/>
      <c r="G49" s="137"/>
      <c r="H49" s="137"/>
      <c r="I49" s="137"/>
      <c r="J49" s="138">
        <f>SUM(Table3561477[[#This Row],[231 Program]:[State Admin: 1938001]])</f>
        <v>0</v>
      </c>
    </row>
    <row r="50" spans="1:10" ht="15">
      <c r="A50" s="99"/>
      <c r="B50" s="139"/>
      <c r="C50" s="137"/>
      <c r="D50" s="137"/>
      <c r="E50" s="137"/>
      <c r="F50" s="137"/>
      <c r="G50" s="137"/>
      <c r="H50" s="137"/>
      <c r="I50" s="137"/>
      <c r="J50" s="138">
        <f>SUM(Table3561477[[#This Row],[231 Program]:[State Admin: 1938001]])</f>
        <v>0</v>
      </c>
    </row>
    <row r="51" spans="1:10" ht="15">
      <c r="A51" s="99"/>
      <c r="B51" s="139"/>
      <c r="C51" s="137"/>
      <c r="D51" s="137"/>
      <c r="E51" s="137"/>
      <c r="F51" s="137"/>
      <c r="G51" s="137"/>
      <c r="H51" s="137"/>
      <c r="I51" s="137"/>
      <c r="J51" s="138">
        <f>SUM(Table3561477[[#This Row],[231 Program]:[State Admin: 1938001]])</f>
        <v>0</v>
      </c>
    </row>
    <row r="52" spans="1:11" ht="16.5" thickBot="1">
      <c r="A52" s="94" t="s">
        <v>16</v>
      </c>
      <c r="B52" s="140"/>
      <c r="C52" s="140">
        <f aca="true" t="shared" si="2" ref="C52:I52">SUM(C44:C51)</f>
        <v>0</v>
      </c>
      <c r="D52" s="140">
        <f t="shared" si="2"/>
        <v>0</v>
      </c>
      <c r="E52" s="140">
        <f t="shared" si="2"/>
        <v>0</v>
      </c>
      <c r="F52" s="140">
        <f t="shared" si="2"/>
        <v>0</v>
      </c>
      <c r="G52" s="140">
        <f t="shared" si="2"/>
        <v>0</v>
      </c>
      <c r="H52" s="140">
        <f t="shared" si="2"/>
        <v>0</v>
      </c>
      <c r="I52" s="140">
        <f t="shared" si="2"/>
        <v>0</v>
      </c>
      <c r="J52" s="141">
        <f>SUM(Table3561477[[#This Row],[231 Program]:[State Admin: 1938001]])</f>
        <v>0</v>
      </c>
      <c r="K52" s="83"/>
    </row>
    <row r="53" ht="16.5" thickTop="1">
      <c r="K53" s="83"/>
    </row>
    <row r="54" spans="1:10" ht="16.5" thickBot="1">
      <c r="A54" s="297" t="s">
        <v>9</v>
      </c>
      <c r="B54" s="298"/>
      <c r="C54" s="298"/>
      <c r="D54" s="298"/>
      <c r="E54" s="298"/>
      <c r="F54" s="298"/>
      <c r="G54" s="298"/>
      <c r="H54" s="298"/>
      <c r="I54" s="298"/>
      <c r="J54" s="298"/>
    </row>
    <row r="55" spans="1:10" ht="17.25" thickBot="1" thickTop="1">
      <c r="A55" s="284" t="s">
        <v>93</v>
      </c>
      <c r="B55" s="285"/>
      <c r="C55" s="286"/>
      <c r="D55" s="287" t="s">
        <v>109</v>
      </c>
      <c r="E55" s="282"/>
      <c r="F55" s="282"/>
      <c r="G55" s="282"/>
      <c r="H55" s="282"/>
      <c r="I55" s="282"/>
      <c r="J55" s="283"/>
    </row>
    <row r="56" spans="1:10" ht="45.75" thickTop="1">
      <c r="A56" s="92" t="s">
        <v>94</v>
      </c>
      <c r="B56" s="78" t="s">
        <v>95</v>
      </c>
      <c r="C56" s="79" t="s">
        <v>96</v>
      </c>
      <c r="D56" s="70" t="s">
        <v>88</v>
      </c>
      <c r="E56" s="71" t="s">
        <v>89</v>
      </c>
      <c r="F56" s="70" t="s">
        <v>90</v>
      </c>
      <c r="G56" s="72" t="s">
        <v>83</v>
      </c>
      <c r="H56" s="70" t="s">
        <v>110</v>
      </c>
      <c r="I56" s="72" t="s">
        <v>111</v>
      </c>
      <c r="J56" s="96" t="s">
        <v>102</v>
      </c>
    </row>
    <row r="57" spans="1:10" ht="15">
      <c r="A57" s="99"/>
      <c r="B57" s="142"/>
      <c r="C57" s="143"/>
      <c r="D57" s="103"/>
      <c r="E57" s="104"/>
      <c r="F57" s="103"/>
      <c r="G57" s="104"/>
      <c r="H57" s="103"/>
      <c r="I57" s="104"/>
      <c r="J57" s="87">
        <f>SUM(Table35621578[[#This Row],[231 Program]:[State Admin]])</f>
        <v>0</v>
      </c>
    </row>
    <row r="58" spans="1:10" ht="15">
      <c r="A58" s="99"/>
      <c r="B58" s="142"/>
      <c r="C58" s="143"/>
      <c r="D58" s="103"/>
      <c r="E58" s="104"/>
      <c r="F58" s="103"/>
      <c r="G58" s="104"/>
      <c r="H58" s="103"/>
      <c r="I58" s="104"/>
      <c r="J58" s="87">
        <f>SUM(Table35621578[[#This Row],[231 Program]:[State Admin]])</f>
        <v>0</v>
      </c>
    </row>
    <row r="59" spans="1:10" ht="15">
      <c r="A59" s="99"/>
      <c r="B59" s="142"/>
      <c r="C59" s="143"/>
      <c r="D59" s="103"/>
      <c r="E59" s="104"/>
      <c r="F59" s="103"/>
      <c r="G59" s="104"/>
      <c r="H59" s="103"/>
      <c r="I59" s="104"/>
      <c r="J59" s="119">
        <f>SUM(Table35621578[[#This Row],[231 Program]:[State Admin]])</f>
        <v>0</v>
      </c>
    </row>
    <row r="60" spans="1:10" ht="15">
      <c r="A60" s="99"/>
      <c r="B60" s="142"/>
      <c r="C60" s="143"/>
      <c r="D60" s="103"/>
      <c r="E60" s="104"/>
      <c r="F60" s="103"/>
      <c r="G60" s="104"/>
      <c r="H60" s="103"/>
      <c r="I60" s="104"/>
      <c r="J60" s="119">
        <f>SUM(Table35621578[[#This Row],[231 Program]:[State Admin]])</f>
        <v>0</v>
      </c>
    </row>
    <row r="61" spans="1:10" ht="15">
      <c r="A61" s="99"/>
      <c r="B61" s="142"/>
      <c r="C61" s="143"/>
      <c r="D61" s="103"/>
      <c r="E61" s="104"/>
      <c r="F61" s="103"/>
      <c r="G61" s="104"/>
      <c r="H61" s="103"/>
      <c r="I61" s="104"/>
      <c r="J61" s="119">
        <f>SUM(Table35621578[[#This Row],[231 Program]:[State Admin]])</f>
        <v>0</v>
      </c>
    </row>
    <row r="62" spans="1:10" ht="15">
      <c r="A62" s="99"/>
      <c r="B62" s="142"/>
      <c r="C62" s="143"/>
      <c r="D62" s="103"/>
      <c r="E62" s="104"/>
      <c r="F62" s="103"/>
      <c r="G62" s="104"/>
      <c r="H62" s="103"/>
      <c r="I62" s="104"/>
      <c r="J62" s="87">
        <f>SUM(Table35621578[[#This Row],[231 Program]:[State Admin]])</f>
        <v>0</v>
      </c>
    </row>
    <row r="63" spans="1:10" ht="15">
      <c r="A63" s="99"/>
      <c r="B63" s="142"/>
      <c r="C63" s="143"/>
      <c r="D63" s="103"/>
      <c r="E63" s="104"/>
      <c r="F63" s="103"/>
      <c r="G63" s="104"/>
      <c r="H63" s="103"/>
      <c r="I63" s="104"/>
      <c r="J63" s="87">
        <f>SUM(Table35621578[[#This Row],[231 Program]:[State Admin]])</f>
        <v>0</v>
      </c>
    </row>
    <row r="64" spans="1:10" ht="15">
      <c r="A64" s="99"/>
      <c r="B64" s="142"/>
      <c r="C64" s="143"/>
      <c r="D64" s="103"/>
      <c r="E64" s="104"/>
      <c r="F64" s="103"/>
      <c r="G64" s="104"/>
      <c r="H64" s="103"/>
      <c r="I64" s="104"/>
      <c r="J64" s="87">
        <f>SUM(Table35621578[[#This Row],[231 Program]:[State Admin]])</f>
        <v>0</v>
      </c>
    </row>
    <row r="65" spans="1:10" ht="15.75" thickBot="1">
      <c r="A65" s="94" t="s">
        <v>16</v>
      </c>
      <c r="B65" s="95"/>
      <c r="C65" s="108">
        <f aca="true" t="shared" si="3" ref="C65:I65">SUM(C57:C64)</f>
        <v>0</v>
      </c>
      <c r="D65" s="88">
        <f t="shared" si="3"/>
        <v>0</v>
      </c>
      <c r="E65" s="89">
        <f t="shared" si="3"/>
        <v>0</v>
      </c>
      <c r="F65" s="88">
        <f t="shared" si="3"/>
        <v>0</v>
      </c>
      <c r="G65" s="89">
        <f t="shared" si="3"/>
        <v>0</v>
      </c>
      <c r="H65" s="88">
        <f t="shared" si="3"/>
        <v>0</v>
      </c>
      <c r="I65" s="89">
        <f t="shared" si="3"/>
        <v>0</v>
      </c>
      <c r="J65" s="97">
        <f>SUM(Table35621578[[#This Row],[231 Program]:[State Admin]])</f>
        <v>0</v>
      </c>
    </row>
    <row r="66" ht="15.75" thickTop="1"/>
    <row r="67" spans="1:10" ht="16.5" thickBot="1">
      <c r="A67" s="297" t="s">
        <v>97</v>
      </c>
      <c r="B67" s="298"/>
      <c r="C67" s="298"/>
      <c r="D67" s="298"/>
      <c r="E67" s="298"/>
      <c r="F67" s="298"/>
      <c r="G67" s="298"/>
      <c r="H67" s="298"/>
      <c r="I67" s="298"/>
      <c r="J67" s="298"/>
    </row>
    <row r="68" spans="1:10" ht="17.25" thickBot="1" thickTop="1">
      <c r="A68" s="284" t="s">
        <v>93</v>
      </c>
      <c r="B68" s="285"/>
      <c r="C68" s="285"/>
      <c r="D68" s="299" t="s">
        <v>109</v>
      </c>
      <c r="E68" s="299"/>
      <c r="F68" s="299"/>
      <c r="G68" s="299"/>
      <c r="H68" s="299"/>
      <c r="I68" s="299"/>
      <c r="J68" s="299"/>
    </row>
    <row r="69" spans="1:10" ht="45.75" thickTop="1">
      <c r="A69" s="78" t="s">
        <v>94</v>
      </c>
      <c r="B69" s="78" t="s">
        <v>95</v>
      </c>
      <c r="C69" s="78" t="s">
        <v>96</v>
      </c>
      <c r="D69" s="70" t="s">
        <v>88</v>
      </c>
      <c r="E69" s="71" t="s">
        <v>89</v>
      </c>
      <c r="F69" s="70" t="s">
        <v>90</v>
      </c>
      <c r="G69" s="72" t="s">
        <v>83</v>
      </c>
      <c r="H69" s="70" t="s">
        <v>110</v>
      </c>
      <c r="I69" s="72" t="s">
        <v>111</v>
      </c>
      <c r="J69" s="79" t="s">
        <v>102</v>
      </c>
    </row>
    <row r="70" spans="1:12" ht="15">
      <c r="A70" s="111"/>
      <c r="B70" s="111"/>
      <c r="C70" s="101"/>
      <c r="D70" s="103"/>
      <c r="E70" s="102"/>
      <c r="F70" s="103"/>
      <c r="G70" s="104"/>
      <c r="H70" s="103"/>
      <c r="I70" s="104"/>
      <c r="J70" s="74">
        <f>SUM(Table3562102083[[#This Row],[231 Program]:[State Admin]])</f>
        <v>0</v>
      </c>
      <c r="K70" s="37"/>
      <c r="L70" s="37"/>
    </row>
    <row r="71" spans="1:12" ht="15">
      <c r="A71" s="111"/>
      <c r="B71" s="111"/>
      <c r="C71" s="101"/>
      <c r="D71" s="103"/>
      <c r="E71" s="102"/>
      <c r="F71" s="103"/>
      <c r="G71" s="104"/>
      <c r="H71" s="103"/>
      <c r="I71" s="104"/>
      <c r="J71" s="74">
        <f>SUM(Table3562102083[[#This Row],[231 Program]:[State Admin]])</f>
        <v>0</v>
      </c>
      <c r="K71" s="37"/>
      <c r="L71" s="37"/>
    </row>
    <row r="72" spans="1:12" ht="15">
      <c r="A72" s="111"/>
      <c r="B72" s="111"/>
      <c r="C72" s="101"/>
      <c r="D72" s="103"/>
      <c r="E72" s="102"/>
      <c r="F72" s="103"/>
      <c r="G72" s="104"/>
      <c r="H72" s="103"/>
      <c r="I72" s="104"/>
      <c r="J72" s="74">
        <f>SUM(Table3562102083[[#This Row],[231 Program]:[State Admin]])</f>
        <v>0</v>
      </c>
      <c r="K72" s="37"/>
      <c r="L72" s="37"/>
    </row>
    <row r="73" spans="1:12" ht="15">
      <c r="A73" s="111"/>
      <c r="B73" s="111"/>
      <c r="C73" s="101"/>
      <c r="D73" s="103"/>
      <c r="E73" s="102"/>
      <c r="F73" s="103"/>
      <c r="G73" s="104"/>
      <c r="H73" s="103"/>
      <c r="I73" s="104"/>
      <c r="J73" s="74">
        <f>SUM(Table3562102083[[#This Row],[231 Program]:[State Admin]])</f>
        <v>0</v>
      </c>
      <c r="K73" s="37"/>
      <c r="L73" s="37"/>
    </row>
    <row r="74" spans="1:12" ht="15">
      <c r="A74" s="111"/>
      <c r="B74" s="111"/>
      <c r="C74" s="101"/>
      <c r="D74" s="103"/>
      <c r="E74" s="102"/>
      <c r="F74" s="103"/>
      <c r="G74" s="104"/>
      <c r="H74" s="103"/>
      <c r="I74" s="104"/>
      <c r="J74" s="74">
        <f>SUM(Table3562102083[[#This Row],[231 Program]:[State Admin]])</f>
        <v>0</v>
      </c>
      <c r="K74" s="37"/>
      <c r="L74" s="37"/>
    </row>
    <row r="75" spans="1:12" ht="15">
      <c r="A75" s="111"/>
      <c r="B75" s="111"/>
      <c r="C75" s="101"/>
      <c r="D75" s="103"/>
      <c r="E75" s="102"/>
      <c r="F75" s="103"/>
      <c r="G75" s="104"/>
      <c r="H75" s="103"/>
      <c r="I75" s="104"/>
      <c r="J75" s="74">
        <f>SUM(Table3562102083[[#This Row],[231 Program]:[State Admin]])</f>
        <v>0</v>
      </c>
      <c r="K75" s="37"/>
      <c r="L75" s="37"/>
    </row>
    <row r="76" spans="1:12" ht="15">
      <c r="A76" s="111"/>
      <c r="B76" s="111"/>
      <c r="C76" s="101"/>
      <c r="D76" s="103"/>
      <c r="E76" s="102"/>
      <c r="F76" s="103"/>
      <c r="G76" s="104"/>
      <c r="H76" s="103"/>
      <c r="I76" s="104"/>
      <c r="J76" s="74">
        <f>SUM(Table3562102083[[#This Row],[231 Program]:[State Admin]])</f>
        <v>0</v>
      </c>
      <c r="K76" s="37"/>
      <c r="L76" s="37"/>
    </row>
    <row r="77" spans="1:10" ht="15">
      <c r="A77" s="75" t="s">
        <v>16</v>
      </c>
      <c r="B77" s="75"/>
      <c r="C77" s="82">
        <f aca="true" t="shared" si="4" ref="C77:I77">SUM(C70:C76)</f>
        <v>0</v>
      </c>
      <c r="D77" s="76">
        <f t="shared" si="4"/>
        <v>0</v>
      </c>
      <c r="E77" s="76">
        <f t="shared" si="4"/>
        <v>0</v>
      </c>
      <c r="F77" s="76">
        <f t="shared" si="4"/>
        <v>0</v>
      </c>
      <c r="G77" s="76">
        <f t="shared" si="4"/>
        <v>0</v>
      </c>
      <c r="H77" s="76">
        <f t="shared" si="4"/>
        <v>0</v>
      </c>
      <c r="I77" s="76">
        <f t="shared" si="4"/>
        <v>0</v>
      </c>
      <c r="J77" s="84">
        <f>SUM(Table3562102083[[#This Row],[231 Program]:[State Admin]])</f>
        <v>0</v>
      </c>
    </row>
    <row r="80" spans="1:10" ht="16.5" thickBot="1">
      <c r="A80" s="274" t="s">
        <v>11</v>
      </c>
      <c r="B80" s="229"/>
      <c r="C80" s="229"/>
      <c r="D80" s="229"/>
      <c r="E80" s="229"/>
      <c r="F80" s="229"/>
      <c r="G80" s="229"/>
      <c r="H80" s="229"/>
      <c r="I80" s="229"/>
      <c r="J80" s="229"/>
    </row>
    <row r="81" spans="1:10" ht="17.25" thickBot="1" thickTop="1">
      <c r="A81" s="284" t="s">
        <v>93</v>
      </c>
      <c r="B81" s="285"/>
      <c r="C81" s="286"/>
      <c r="D81" s="287" t="s">
        <v>109</v>
      </c>
      <c r="E81" s="282"/>
      <c r="F81" s="282"/>
      <c r="G81" s="282"/>
      <c r="H81" s="282"/>
      <c r="I81" s="282"/>
      <c r="J81" s="283"/>
    </row>
    <row r="82" spans="1:10" ht="45.75" thickTop="1">
      <c r="A82" s="92" t="s">
        <v>94</v>
      </c>
      <c r="B82" s="78" t="s">
        <v>95</v>
      </c>
      <c r="C82" s="96" t="s">
        <v>96</v>
      </c>
      <c r="D82" s="70" t="s">
        <v>88</v>
      </c>
      <c r="E82" s="71" t="s">
        <v>89</v>
      </c>
      <c r="F82" s="70" t="s">
        <v>90</v>
      </c>
      <c r="G82" s="72" t="s">
        <v>83</v>
      </c>
      <c r="H82" s="70" t="s">
        <v>84</v>
      </c>
      <c r="I82" s="72" t="s">
        <v>85</v>
      </c>
      <c r="J82" s="96" t="s">
        <v>102</v>
      </c>
    </row>
    <row r="83" spans="1:10" ht="15">
      <c r="A83" s="144"/>
      <c r="B83" s="145"/>
      <c r="C83" s="146"/>
      <c r="D83" s="147"/>
      <c r="E83" s="146"/>
      <c r="F83" s="147"/>
      <c r="G83" s="148"/>
      <c r="H83" s="147"/>
      <c r="I83" s="148"/>
      <c r="J83" s="98">
        <f>SUM(Table356231679[[#This Row],[231 Program]:[State Admin: 1938001]])</f>
        <v>0</v>
      </c>
    </row>
    <row r="84" spans="1:10" ht="15">
      <c r="A84" s="149"/>
      <c r="B84" s="150"/>
      <c r="C84" s="146"/>
      <c r="D84" s="147"/>
      <c r="E84" s="146"/>
      <c r="F84" s="147"/>
      <c r="G84" s="148"/>
      <c r="H84" s="147"/>
      <c r="I84" s="148"/>
      <c r="J84" s="98">
        <f>SUM(Table356231679[[#This Row],[231 Program]:[State Admin: 1938001]])</f>
        <v>0</v>
      </c>
    </row>
    <row r="85" spans="1:10" ht="15">
      <c r="A85" s="149"/>
      <c r="B85" s="152"/>
      <c r="C85" s="153"/>
      <c r="D85" s="147"/>
      <c r="E85" s="148"/>
      <c r="F85" s="147"/>
      <c r="G85" s="148"/>
      <c r="H85" s="147"/>
      <c r="I85" s="148"/>
      <c r="J85" s="151">
        <f>SUM(Table356231679[[#This Row],[231 Program]:[State Admin: 1938001]])</f>
        <v>0</v>
      </c>
    </row>
    <row r="86" spans="1:10" ht="15">
      <c r="A86" s="149"/>
      <c r="B86" s="152"/>
      <c r="C86" s="153"/>
      <c r="D86" s="147"/>
      <c r="E86" s="148"/>
      <c r="F86" s="147"/>
      <c r="G86" s="148"/>
      <c r="H86" s="147"/>
      <c r="I86" s="148"/>
      <c r="J86" s="151">
        <f>SUM(Table356231679[[#This Row],[231 Program]:[State Admin: 1938001]])</f>
        <v>0</v>
      </c>
    </row>
    <row r="87" spans="1:10" ht="15">
      <c r="A87" s="149"/>
      <c r="B87" s="150"/>
      <c r="C87" s="146"/>
      <c r="D87" s="147"/>
      <c r="E87" s="146"/>
      <c r="F87" s="147"/>
      <c r="G87" s="148"/>
      <c r="H87" s="147"/>
      <c r="I87" s="148"/>
      <c r="J87" s="98">
        <f>SUM(Table356231679[[#This Row],[231 Program]:[State Admin: 1938001]])</f>
        <v>0</v>
      </c>
    </row>
    <row r="88" spans="1:10" ht="15">
      <c r="A88" s="149"/>
      <c r="B88" s="150"/>
      <c r="C88" s="146"/>
      <c r="D88" s="147"/>
      <c r="E88" s="146"/>
      <c r="F88" s="147"/>
      <c r="G88" s="148"/>
      <c r="H88" s="147"/>
      <c r="I88" s="148"/>
      <c r="J88" s="98">
        <f>SUM(Table356231679[[#This Row],[231 Program]:[State Admin: 1938001]])</f>
        <v>0</v>
      </c>
    </row>
    <row r="89" spans="1:10" ht="15">
      <c r="A89" s="149"/>
      <c r="B89" s="150"/>
      <c r="C89" s="146"/>
      <c r="D89" s="147"/>
      <c r="E89" s="146"/>
      <c r="F89" s="147"/>
      <c r="G89" s="148"/>
      <c r="H89" s="147"/>
      <c r="I89" s="148"/>
      <c r="J89" s="98">
        <f>SUM(Table356231679[[#This Row],[231 Program]:[State Admin: 1938001]])</f>
        <v>0</v>
      </c>
    </row>
    <row r="90" spans="1:10" ht="15">
      <c r="A90" s="149"/>
      <c r="B90" s="150"/>
      <c r="C90" s="146"/>
      <c r="D90" s="147"/>
      <c r="E90" s="146"/>
      <c r="F90" s="147"/>
      <c r="G90" s="148"/>
      <c r="H90" s="147"/>
      <c r="I90" s="148"/>
      <c r="J90" s="98">
        <f>SUM(Table356231679[[#This Row],[231 Program]:[State Admin: 1938001]])</f>
        <v>0</v>
      </c>
    </row>
    <row r="91" spans="1:10" ht="15.75" thickBot="1">
      <c r="A91" s="94" t="s">
        <v>16</v>
      </c>
      <c r="B91" s="95"/>
      <c r="C91" s="97">
        <f aca="true" t="shared" si="5" ref="C91:I91">SUM(C83:C90)</f>
        <v>0</v>
      </c>
      <c r="D91" s="88">
        <f t="shared" si="5"/>
        <v>0</v>
      </c>
      <c r="E91" s="88">
        <f t="shared" si="5"/>
        <v>0</v>
      </c>
      <c r="F91" s="88">
        <f t="shared" si="5"/>
        <v>0</v>
      </c>
      <c r="G91" s="88">
        <f t="shared" si="5"/>
        <v>0</v>
      </c>
      <c r="H91" s="88">
        <f t="shared" si="5"/>
        <v>0</v>
      </c>
      <c r="I91" s="88">
        <f t="shared" si="5"/>
        <v>0</v>
      </c>
      <c r="J91" s="97">
        <f>SUM(Table356231679[[#This Row],[231 Program]:[State Admin: 1938001]])</f>
        <v>0</v>
      </c>
    </row>
    <row r="92" ht="15.75" thickTop="1"/>
    <row r="93" spans="1:10" ht="16.5" thickBot="1">
      <c r="A93" s="274" t="s">
        <v>12</v>
      </c>
      <c r="B93" s="229"/>
      <c r="C93" s="229"/>
      <c r="D93" s="229"/>
      <c r="E93" s="229"/>
      <c r="F93" s="229"/>
      <c r="G93" s="229"/>
      <c r="H93" s="229"/>
      <c r="I93" s="229"/>
      <c r="J93" s="229"/>
    </row>
    <row r="94" spans="1:10" ht="17.25" thickBot="1" thickTop="1">
      <c r="A94" s="284" t="s">
        <v>93</v>
      </c>
      <c r="B94" s="285"/>
      <c r="C94" s="286"/>
      <c r="D94" s="287" t="s">
        <v>109</v>
      </c>
      <c r="E94" s="282"/>
      <c r="F94" s="282"/>
      <c r="G94" s="282"/>
      <c r="H94" s="282"/>
      <c r="I94" s="282"/>
      <c r="J94" s="283"/>
    </row>
    <row r="95" spans="1:10" ht="45.75" thickTop="1">
      <c r="A95" s="92" t="s">
        <v>94</v>
      </c>
      <c r="B95" s="78" t="s">
        <v>95</v>
      </c>
      <c r="C95" s="96" t="s">
        <v>98</v>
      </c>
      <c r="D95" s="70" t="s">
        <v>88</v>
      </c>
      <c r="E95" s="71" t="s">
        <v>89</v>
      </c>
      <c r="F95" s="70" t="s">
        <v>90</v>
      </c>
      <c r="G95" s="72" t="s">
        <v>83</v>
      </c>
      <c r="H95" s="70" t="s">
        <v>84</v>
      </c>
      <c r="I95" s="72" t="s">
        <v>85</v>
      </c>
      <c r="J95" s="96" t="s">
        <v>102</v>
      </c>
    </row>
    <row r="96" spans="1:10" ht="15">
      <c r="A96" s="154"/>
      <c r="B96" s="155"/>
      <c r="C96" s="156"/>
      <c r="D96" s="157"/>
      <c r="E96" s="156"/>
      <c r="F96" s="157"/>
      <c r="G96" s="156"/>
      <c r="H96" s="157"/>
      <c r="I96" s="156"/>
      <c r="J96" s="98">
        <f>SUM(Table3562371780[[#This Row],[231 Program]:[State Admin: 1938001]])</f>
        <v>0</v>
      </c>
    </row>
    <row r="97" spans="1:10" ht="15">
      <c r="A97" s="158"/>
      <c r="B97" s="159"/>
      <c r="C97" s="160"/>
      <c r="D97" s="157"/>
      <c r="E97" s="156"/>
      <c r="F97" s="157"/>
      <c r="G97" s="156"/>
      <c r="H97" s="157"/>
      <c r="I97" s="156"/>
      <c r="J97" s="98">
        <f>SUM(Table3562371780[[#This Row],[231 Program]:[State Admin: 1938001]])</f>
        <v>0</v>
      </c>
    </row>
    <row r="98" spans="1:10" ht="15">
      <c r="A98" s="158"/>
      <c r="B98" s="159"/>
      <c r="C98" s="156"/>
      <c r="D98" s="157"/>
      <c r="E98" s="156"/>
      <c r="F98" s="157"/>
      <c r="G98" s="156"/>
      <c r="H98" s="157"/>
      <c r="I98" s="156"/>
      <c r="J98" s="151">
        <f>SUM(Table3562371780[[#This Row],[231 Program]:[State Admin: 1938001]])</f>
        <v>0</v>
      </c>
    </row>
    <row r="99" spans="1:10" ht="15">
      <c r="A99" s="158"/>
      <c r="B99" s="159"/>
      <c r="C99" s="156"/>
      <c r="D99" s="157"/>
      <c r="E99" s="156"/>
      <c r="F99" s="157"/>
      <c r="G99" s="156"/>
      <c r="H99" s="157"/>
      <c r="I99" s="156"/>
      <c r="J99" s="151">
        <f>SUM(Table3562371780[[#This Row],[231 Program]:[State Admin: 1938001]])</f>
        <v>0</v>
      </c>
    </row>
    <row r="100" spans="1:10" ht="15">
      <c r="A100" s="158"/>
      <c r="B100" s="159"/>
      <c r="C100" s="156"/>
      <c r="D100" s="157"/>
      <c r="E100" s="156"/>
      <c r="F100" s="157"/>
      <c r="G100" s="156"/>
      <c r="H100" s="157"/>
      <c r="I100" s="156"/>
      <c r="J100" s="151">
        <f>SUM(Table3562371780[[#This Row],[231 Program]:[State Admin: 1938001]])</f>
        <v>0</v>
      </c>
    </row>
    <row r="101" spans="1:10" ht="15">
      <c r="A101" s="158"/>
      <c r="B101" s="159"/>
      <c r="C101" s="160"/>
      <c r="D101" s="157"/>
      <c r="E101" s="156"/>
      <c r="F101" s="157"/>
      <c r="G101" s="156"/>
      <c r="H101" s="157"/>
      <c r="I101" s="156"/>
      <c r="J101" s="98">
        <f>SUM(Table3562371780[[#This Row],[231 Program]:[State Admin: 1938001]])</f>
        <v>0</v>
      </c>
    </row>
    <row r="102" spans="1:10" ht="15">
      <c r="A102" s="158"/>
      <c r="B102" s="159"/>
      <c r="C102" s="160"/>
      <c r="D102" s="157"/>
      <c r="E102" s="156"/>
      <c r="F102" s="157"/>
      <c r="G102" s="156"/>
      <c r="H102" s="157"/>
      <c r="I102" s="156"/>
      <c r="J102" s="98">
        <f>SUM(Table3562371780[[#This Row],[231 Program]:[State Admin: 1938001]])</f>
        <v>0</v>
      </c>
    </row>
    <row r="103" spans="1:10" ht="15">
      <c r="A103" s="158"/>
      <c r="B103" s="159"/>
      <c r="C103" s="160"/>
      <c r="D103" s="157"/>
      <c r="E103" s="156"/>
      <c r="F103" s="157"/>
      <c r="G103" s="156"/>
      <c r="H103" s="157"/>
      <c r="I103" s="156"/>
      <c r="J103" s="98">
        <f>SUM(Table3562371780[[#This Row],[231 Program]:[State Admin: 1938001]])</f>
        <v>0</v>
      </c>
    </row>
    <row r="104" spans="1:10" ht="15.75" thickBot="1">
      <c r="A104" s="94" t="s">
        <v>16</v>
      </c>
      <c r="B104" s="95"/>
      <c r="C104" s="97">
        <f aca="true" t="shared" si="6" ref="C104:I104">SUM(C96:C103)</f>
        <v>0</v>
      </c>
      <c r="D104" s="88">
        <f t="shared" si="6"/>
        <v>0</v>
      </c>
      <c r="E104" s="88">
        <f t="shared" si="6"/>
        <v>0</v>
      </c>
      <c r="F104" s="88">
        <f t="shared" si="6"/>
        <v>0</v>
      </c>
      <c r="G104" s="88">
        <f t="shared" si="6"/>
        <v>0</v>
      </c>
      <c r="H104" s="88">
        <f t="shared" si="6"/>
        <v>0</v>
      </c>
      <c r="I104" s="88">
        <f t="shared" si="6"/>
        <v>0</v>
      </c>
      <c r="J104" s="97">
        <f>SUM(Table3562371780[[#This Row],[231 Program]:[State Admin: 1938001]])</f>
        <v>0</v>
      </c>
    </row>
    <row r="105" ht="15.75" thickTop="1"/>
    <row r="106" spans="1:10" ht="16.5" thickBot="1">
      <c r="A106" s="274" t="s">
        <v>13</v>
      </c>
      <c r="B106" s="229"/>
      <c r="C106" s="229"/>
      <c r="D106" s="229"/>
      <c r="E106" s="229"/>
      <c r="F106" s="229"/>
      <c r="G106" s="229"/>
      <c r="H106" s="229"/>
      <c r="I106" s="229"/>
      <c r="J106" s="229"/>
    </row>
    <row r="107" spans="1:10" ht="17.25" thickBot="1" thickTop="1">
      <c r="A107" s="284" t="s">
        <v>93</v>
      </c>
      <c r="B107" s="285"/>
      <c r="C107" s="286"/>
      <c r="D107" s="287" t="s">
        <v>109</v>
      </c>
      <c r="E107" s="282"/>
      <c r="F107" s="282"/>
      <c r="G107" s="282"/>
      <c r="H107" s="282"/>
      <c r="I107" s="282"/>
      <c r="J107" s="283"/>
    </row>
    <row r="108" spans="1:10" ht="45.75" thickTop="1">
      <c r="A108" s="92" t="s">
        <v>94</v>
      </c>
      <c r="B108" s="78" t="s">
        <v>99</v>
      </c>
      <c r="C108" s="96" t="s">
        <v>96</v>
      </c>
      <c r="D108" s="70" t="s">
        <v>88</v>
      </c>
      <c r="E108" s="71" t="s">
        <v>89</v>
      </c>
      <c r="F108" s="70" t="s">
        <v>90</v>
      </c>
      <c r="G108" s="72" t="s">
        <v>83</v>
      </c>
      <c r="H108" s="70" t="s">
        <v>84</v>
      </c>
      <c r="I108" s="72" t="s">
        <v>85</v>
      </c>
      <c r="J108" s="96" t="s">
        <v>102</v>
      </c>
    </row>
    <row r="109" spans="1:10" ht="15">
      <c r="A109" s="154"/>
      <c r="B109" s="155"/>
      <c r="C109" s="156"/>
      <c r="D109" s="157"/>
      <c r="E109" s="156"/>
      <c r="F109" s="157"/>
      <c r="G109" s="156"/>
      <c r="H109" s="157"/>
      <c r="I109" s="156"/>
      <c r="J109" s="98">
        <f>SUM(Table35623781881[[#This Row],[231 Program]:[State Admin: 1938001]])</f>
        <v>0</v>
      </c>
    </row>
    <row r="110" spans="1:10" ht="15">
      <c r="A110" s="158"/>
      <c r="B110" s="159"/>
      <c r="C110" s="160"/>
      <c r="D110" s="157"/>
      <c r="E110" s="156"/>
      <c r="F110" s="157"/>
      <c r="G110" s="156"/>
      <c r="H110" s="157"/>
      <c r="I110" s="156"/>
      <c r="J110" s="98">
        <f>SUM(Table35623781881[[#This Row],[231 Program]:[State Admin: 1938001]])</f>
        <v>0</v>
      </c>
    </row>
    <row r="111" spans="1:10" ht="15">
      <c r="A111" s="158"/>
      <c r="B111" s="159"/>
      <c r="C111" s="156"/>
      <c r="D111" s="157"/>
      <c r="E111" s="156"/>
      <c r="F111" s="157"/>
      <c r="G111" s="156"/>
      <c r="H111" s="157"/>
      <c r="I111" s="156"/>
      <c r="J111" s="151">
        <f>SUM(Table35623781881[[#This Row],[231 Program]:[State Admin: 1938001]])</f>
        <v>0</v>
      </c>
    </row>
    <row r="112" spans="1:10" ht="15">
      <c r="A112" s="158"/>
      <c r="B112" s="159"/>
      <c r="C112" s="156"/>
      <c r="D112" s="157"/>
      <c r="E112" s="156"/>
      <c r="F112" s="157"/>
      <c r="G112" s="156"/>
      <c r="H112" s="157"/>
      <c r="I112" s="156"/>
      <c r="J112" s="151">
        <f>SUM(Table35623781881[[#This Row],[231 Program]:[State Admin: 1938001]])</f>
        <v>0</v>
      </c>
    </row>
    <row r="113" spans="1:10" ht="15">
      <c r="A113" s="158"/>
      <c r="B113" s="159"/>
      <c r="C113" s="160"/>
      <c r="D113" s="157"/>
      <c r="E113" s="156"/>
      <c r="F113" s="157"/>
      <c r="G113" s="156"/>
      <c r="H113" s="157"/>
      <c r="I113" s="156"/>
      <c r="J113" s="98">
        <f>SUM(Table35623781881[[#This Row],[231 Program]:[State Admin: 1938001]])</f>
        <v>0</v>
      </c>
    </row>
    <row r="114" spans="1:10" ht="15">
      <c r="A114" s="158"/>
      <c r="B114" s="159"/>
      <c r="C114" s="160"/>
      <c r="D114" s="157"/>
      <c r="E114" s="156"/>
      <c r="F114" s="157"/>
      <c r="G114" s="156"/>
      <c r="H114" s="157"/>
      <c r="I114" s="156"/>
      <c r="J114" s="98">
        <f>SUM(Table35623781881[[#This Row],[231 Program]:[State Admin: 1938001]])</f>
        <v>0</v>
      </c>
    </row>
    <row r="115" spans="1:10" ht="15">
      <c r="A115" s="158"/>
      <c r="B115" s="159"/>
      <c r="C115" s="160"/>
      <c r="D115" s="157"/>
      <c r="E115" s="156"/>
      <c r="F115" s="157"/>
      <c r="G115" s="156"/>
      <c r="H115" s="157"/>
      <c r="I115" s="156"/>
      <c r="J115" s="98">
        <f>SUM(Table35623781881[[#This Row],[231 Program]:[State Admin: 1938001]])</f>
        <v>0</v>
      </c>
    </row>
    <row r="116" spans="1:10" ht="15">
      <c r="A116" s="158"/>
      <c r="B116" s="159"/>
      <c r="C116" s="160"/>
      <c r="D116" s="157"/>
      <c r="E116" s="156"/>
      <c r="F116" s="157"/>
      <c r="G116" s="156"/>
      <c r="H116" s="157"/>
      <c r="I116" s="156"/>
      <c r="J116" s="98">
        <f>SUM(Table35623781881[[#This Row],[231 Program]:[State Admin: 1938001]])</f>
        <v>0</v>
      </c>
    </row>
    <row r="117" spans="1:10" ht="15.75" thickBot="1">
      <c r="A117" s="94" t="s">
        <v>16</v>
      </c>
      <c r="B117" s="95"/>
      <c r="C117" s="97">
        <f aca="true" t="shared" si="7" ref="C117:I117">SUM(C109:C116)</f>
        <v>0</v>
      </c>
      <c r="D117" s="88">
        <f t="shared" si="7"/>
        <v>0</v>
      </c>
      <c r="E117" s="88">
        <f t="shared" si="7"/>
        <v>0</v>
      </c>
      <c r="F117" s="88">
        <f t="shared" si="7"/>
        <v>0</v>
      </c>
      <c r="G117" s="88">
        <f t="shared" si="7"/>
        <v>0</v>
      </c>
      <c r="H117" s="88">
        <f t="shared" si="7"/>
        <v>0</v>
      </c>
      <c r="I117" s="88">
        <f t="shared" si="7"/>
        <v>0</v>
      </c>
      <c r="J117" s="97">
        <f>SUM(Table35623781881[[#This Row],[231 Program]:[State Admin: 1938001]])</f>
        <v>0</v>
      </c>
    </row>
    <row r="118" ht="15.75" thickTop="1"/>
    <row r="119" spans="1:10" ht="16.5" thickBot="1">
      <c r="A119" s="274" t="s">
        <v>100</v>
      </c>
      <c r="B119" s="229"/>
      <c r="C119" s="229"/>
      <c r="D119" s="229"/>
      <c r="E119" s="229"/>
      <c r="F119" s="229"/>
      <c r="G119" s="229"/>
      <c r="H119" s="229"/>
      <c r="I119" s="229"/>
      <c r="J119" s="229"/>
    </row>
    <row r="120" spans="1:10" ht="17.25" thickBot="1" thickTop="1">
      <c r="A120" s="284" t="s">
        <v>93</v>
      </c>
      <c r="B120" s="285"/>
      <c r="C120" s="286"/>
      <c r="D120" s="287" t="s">
        <v>109</v>
      </c>
      <c r="E120" s="282"/>
      <c r="F120" s="282"/>
      <c r="G120" s="282"/>
      <c r="H120" s="282"/>
      <c r="I120" s="282"/>
      <c r="J120" s="283"/>
    </row>
    <row r="121" spans="1:10" ht="45.75" thickTop="1">
      <c r="A121" s="92" t="s">
        <v>101</v>
      </c>
      <c r="B121" s="78" t="s">
        <v>95</v>
      </c>
      <c r="C121" s="79" t="s">
        <v>96</v>
      </c>
      <c r="D121" s="161" t="s">
        <v>88</v>
      </c>
      <c r="E121" s="162" t="s">
        <v>89</v>
      </c>
      <c r="F121" s="70" t="s">
        <v>90</v>
      </c>
      <c r="G121" s="72" t="s">
        <v>83</v>
      </c>
      <c r="H121" s="70" t="s">
        <v>84</v>
      </c>
      <c r="I121" s="72" t="s">
        <v>85</v>
      </c>
      <c r="J121" s="96" t="s">
        <v>102</v>
      </c>
    </row>
    <row r="122" spans="1:10" ht="15">
      <c r="A122" s="154"/>
      <c r="B122" s="155"/>
      <c r="C122" s="165"/>
      <c r="D122" s="166"/>
      <c r="E122" s="167"/>
      <c r="F122" s="157"/>
      <c r="G122" s="156"/>
      <c r="H122" s="157"/>
      <c r="I122" s="156"/>
      <c r="J122" s="98">
        <f>SUM(Table356237891982[[#This Row],[231 Program]:[State Admin: 1938001]])</f>
        <v>0</v>
      </c>
    </row>
    <row r="123" spans="1:10" ht="15">
      <c r="A123" s="158"/>
      <c r="B123" s="159"/>
      <c r="C123" s="168"/>
      <c r="D123" s="157"/>
      <c r="E123" s="156"/>
      <c r="F123" s="157"/>
      <c r="G123" s="156"/>
      <c r="H123" s="157"/>
      <c r="I123" s="156"/>
      <c r="J123" s="98">
        <f>SUM(Table356237891982[[#This Row],[231 Program]:[State Admin: 1938001]])</f>
        <v>0</v>
      </c>
    </row>
    <row r="124" spans="1:10" ht="15">
      <c r="A124" s="158"/>
      <c r="B124" s="159"/>
      <c r="C124" s="165"/>
      <c r="D124" s="157"/>
      <c r="E124" s="156"/>
      <c r="F124" s="157"/>
      <c r="G124" s="156"/>
      <c r="H124" s="157"/>
      <c r="I124" s="156"/>
      <c r="J124" s="151">
        <f>SUM(Table356237891982[[#This Row],[231 Program]:[State Admin: 1938001]])</f>
        <v>0</v>
      </c>
    </row>
    <row r="125" spans="1:10" ht="15">
      <c r="A125" s="158"/>
      <c r="B125" s="159"/>
      <c r="C125" s="165"/>
      <c r="D125" s="157"/>
      <c r="E125" s="156"/>
      <c r="F125" s="157"/>
      <c r="G125" s="156"/>
      <c r="H125" s="157"/>
      <c r="I125" s="156"/>
      <c r="J125" s="151">
        <f>SUM(Table356237891982[[#This Row],[231 Program]:[State Admin: 1938001]])</f>
        <v>0</v>
      </c>
    </row>
    <row r="126" spans="1:10" ht="15">
      <c r="A126" s="158"/>
      <c r="B126" s="159"/>
      <c r="C126" s="165"/>
      <c r="D126" s="157"/>
      <c r="E126" s="156"/>
      <c r="F126" s="157"/>
      <c r="G126" s="156"/>
      <c r="H126" s="157"/>
      <c r="I126" s="156"/>
      <c r="J126" s="151">
        <f>SUM(Table356237891982[[#This Row],[231 Program]:[State Admin: 1938001]])</f>
        <v>0</v>
      </c>
    </row>
    <row r="127" spans="1:10" ht="15">
      <c r="A127" s="158"/>
      <c r="B127" s="159"/>
      <c r="C127" s="168"/>
      <c r="D127" s="157"/>
      <c r="E127" s="156"/>
      <c r="F127" s="157"/>
      <c r="G127" s="156"/>
      <c r="H127" s="157"/>
      <c r="I127" s="156"/>
      <c r="J127" s="98">
        <f>SUM(Table356237891982[[#This Row],[231 Program]:[State Admin: 1938001]])</f>
        <v>0</v>
      </c>
    </row>
    <row r="128" spans="1:10" ht="15">
      <c r="A128" s="158"/>
      <c r="B128" s="159"/>
      <c r="C128" s="168"/>
      <c r="D128" s="157"/>
      <c r="E128" s="156"/>
      <c r="F128" s="157"/>
      <c r="G128" s="156"/>
      <c r="H128" s="157"/>
      <c r="I128" s="156"/>
      <c r="J128" s="98">
        <f>SUM(Table356237891982[[#This Row],[231 Program]:[State Admin: 1938001]])</f>
        <v>0</v>
      </c>
    </row>
    <row r="129" spans="1:10" ht="15">
      <c r="A129" s="158"/>
      <c r="B129" s="159"/>
      <c r="C129" s="168"/>
      <c r="D129" s="169"/>
      <c r="E129" s="170"/>
      <c r="F129" s="157"/>
      <c r="G129" s="156"/>
      <c r="H129" s="157"/>
      <c r="I129" s="156"/>
      <c r="J129" s="98">
        <f>SUM(Table356237891982[[#This Row],[231 Program]:[State Admin: 1938001]])</f>
        <v>0</v>
      </c>
    </row>
    <row r="130" spans="1:10" ht="15.75" thickBot="1">
      <c r="A130" s="94" t="s">
        <v>16</v>
      </c>
      <c r="B130" s="95"/>
      <c r="C130" s="108">
        <f aca="true" t="shared" si="8" ref="C130:I130">SUM(C122:C129)</f>
        <v>0</v>
      </c>
      <c r="D130" s="163">
        <f t="shared" si="8"/>
        <v>0</v>
      </c>
      <c r="E130" s="164">
        <f t="shared" si="8"/>
        <v>0</v>
      </c>
      <c r="F130" s="88">
        <f t="shared" si="8"/>
        <v>0</v>
      </c>
      <c r="G130" s="89">
        <f t="shared" si="8"/>
        <v>0</v>
      </c>
      <c r="H130" s="88">
        <f t="shared" si="8"/>
        <v>0</v>
      </c>
      <c r="I130" s="88">
        <f t="shared" si="8"/>
        <v>0</v>
      </c>
      <c r="J130" s="97">
        <f>SUM(Table356237891982[[#This Row],[231 Program]:[State Admin: 1938001]])</f>
        <v>0</v>
      </c>
    </row>
    <row r="131" ht="15.75" thickTop="1"/>
  </sheetData>
  <mergeCells count="27">
    <mergeCell ref="A1:L1"/>
    <mergeCell ref="A2:E2"/>
    <mergeCell ref="F2:L2"/>
    <mergeCell ref="A22:M22"/>
    <mergeCell ref="A23:F23"/>
    <mergeCell ref="G23:M23"/>
    <mergeCell ref="A40:J40"/>
    <mergeCell ref="A42:C42"/>
    <mergeCell ref="D42:J42"/>
    <mergeCell ref="A54:J54"/>
    <mergeCell ref="A55:C55"/>
    <mergeCell ref="D55:J55"/>
    <mergeCell ref="A67:J67"/>
    <mergeCell ref="A68:C68"/>
    <mergeCell ref="D68:J68"/>
    <mergeCell ref="A80:J80"/>
    <mergeCell ref="A81:C81"/>
    <mergeCell ref="D81:J81"/>
    <mergeCell ref="A119:J119"/>
    <mergeCell ref="A120:C120"/>
    <mergeCell ref="D120:J120"/>
    <mergeCell ref="A93:J93"/>
    <mergeCell ref="A94:C94"/>
    <mergeCell ref="D94:J94"/>
    <mergeCell ref="A106:J106"/>
    <mergeCell ref="A107:C107"/>
    <mergeCell ref="D107:J107"/>
  </mergeCells>
  <conditionalFormatting sqref="J65">
    <cfRule type="cellIs" priority="9" dxfId="140" operator="equal">
      <formula>$C$69</formula>
    </cfRule>
  </conditionalFormatting>
  <conditionalFormatting sqref="J91">
    <cfRule type="cellIs" priority="8" dxfId="140" operator="equal">
      <formula>$C$95</formula>
    </cfRule>
  </conditionalFormatting>
  <conditionalFormatting sqref="J104">
    <cfRule type="cellIs" priority="7" dxfId="140" operator="equal">
      <formula>$C$108</formula>
    </cfRule>
  </conditionalFormatting>
  <conditionalFormatting sqref="J117">
    <cfRule type="cellIs" priority="6" dxfId="140" operator="equal">
      <formula>$C$121</formula>
    </cfRule>
  </conditionalFormatting>
  <conditionalFormatting sqref="J130">
    <cfRule type="cellIs" priority="5" dxfId="140" operator="equal">
      <formula>$C$121</formula>
    </cfRule>
  </conditionalFormatting>
  <conditionalFormatting sqref="J77">
    <cfRule type="cellIs" priority="4" dxfId="140" operator="equal">
      <formula>$C$69</formula>
    </cfRule>
  </conditionalFormatting>
  <conditionalFormatting sqref="J52">
    <cfRule type="cellIs" priority="1" dxfId="140" operator="equal">
      <formula>$C$52</formula>
    </cfRule>
    <cfRule type="cellIs" priority="3" dxfId="140" operator="equal">
      <formula>$C$56</formula>
    </cfRule>
  </conditionalFormatting>
  <conditionalFormatting sqref="M38">
    <cfRule type="cellIs" priority="2" dxfId="140" operator="equal">
      <formula>$F$38</formula>
    </cfRule>
  </conditionalFormatting>
  <printOptions/>
  <pageMargins left="0.7" right="0.7" top="0.75" bottom="0.75" header="0.3" footer="0.3"/>
  <pageSetup horizontalDpi="600" verticalDpi="600" orientation="portrait" r:id="rId10"/>
  <tableParts>
    <tablePart r:id="rId1"/>
    <tablePart r:id="rId6"/>
    <tablePart r:id="rId3"/>
    <tablePart r:id="rId8"/>
    <tablePart r:id="rId2"/>
    <tablePart r:id="rId4"/>
    <tablePart r:id="rId9"/>
    <tablePart r:id="rId7"/>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130"/>
  <sheetViews>
    <sheetView workbookViewId="0" topLeftCell="A31">
      <selection activeCell="L46" sqref="L46"/>
    </sheetView>
  </sheetViews>
  <sheetFormatPr defaultColWidth="8.7109375" defaultRowHeight="15"/>
  <cols>
    <col min="1" max="12" width="12.00390625" style="0" customWidth="1"/>
    <col min="13" max="13" width="10.421875" style="0" customWidth="1"/>
  </cols>
  <sheetData>
    <row r="1" spans="1:12" ht="16.5" thickBot="1">
      <c r="A1" s="274" t="s">
        <v>6</v>
      </c>
      <c r="B1" s="229"/>
      <c r="C1" s="229"/>
      <c r="D1" s="229"/>
      <c r="E1" s="229"/>
      <c r="F1" s="229"/>
      <c r="G1" s="229"/>
      <c r="H1" s="229"/>
      <c r="I1" s="229"/>
      <c r="J1" s="229"/>
      <c r="K1" s="229"/>
      <c r="L1" s="229"/>
    </row>
    <row r="2" spans="1:12" ht="17.25" thickBot="1" thickTop="1">
      <c r="A2" s="275" t="s">
        <v>80</v>
      </c>
      <c r="B2" s="276"/>
      <c r="C2" s="276"/>
      <c r="D2" s="276"/>
      <c r="E2" s="277"/>
      <c r="F2" s="278" t="s">
        <v>107</v>
      </c>
      <c r="G2" s="278"/>
      <c r="H2" s="278"/>
      <c r="I2" s="278"/>
      <c r="J2" s="278"/>
      <c r="K2" s="278"/>
      <c r="L2" s="279"/>
    </row>
    <row r="3" spans="1:12" ht="46.5" thickBot="1" thickTop="1">
      <c r="A3" s="92" t="s">
        <v>81</v>
      </c>
      <c r="B3" s="78" t="s">
        <v>82</v>
      </c>
      <c r="C3" s="85" t="s">
        <v>105</v>
      </c>
      <c r="D3" s="85" t="s">
        <v>106</v>
      </c>
      <c r="E3" s="93" t="s">
        <v>108</v>
      </c>
      <c r="F3" s="90" t="s">
        <v>113</v>
      </c>
      <c r="G3" s="71" t="s">
        <v>114</v>
      </c>
      <c r="H3" s="70" t="s">
        <v>112</v>
      </c>
      <c r="I3" s="72" t="s">
        <v>83</v>
      </c>
      <c r="J3" s="70" t="s">
        <v>110</v>
      </c>
      <c r="K3" s="72" t="s">
        <v>111</v>
      </c>
      <c r="L3" s="73" t="s">
        <v>102</v>
      </c>
    </row>
    <row r="4" spans="1:12" ht="15.75" thickTop="1">
      <c r="A4" s="99"/>
      <c r="B4" s="100"/>
      <c r="C4" s="101"/>
      <c r="D4" s="101"/>
      <c r="E4" s="87">
        <f>Table3127584[[#This Row],[Monthly Salary]]+Table3127584[[#This Row],[Monthly Benefits]]</f>
        <v>0</v>
      </c>
      <c r="F4" s="101"/>
      <c r="G4" s="102"/>
      <c r="H4" s="103"/>
      <c r="I4" s="104"/>
      <c r="J4" s="103"/>
      <c r="K4" s="104"/>
      <c r="L4" s="86">
        <f>SUM(Table3127584[[#This Row],[231 Program ]:[State Admin]])</f>
        <v>0</v>
      </c>
    </row>
    <row r="5" spans="1:12" ht="15">
      <c r="A5" s="99"/>
      <c r="B5" s="100"/>
      <c r="C5" s="101"/>
      <c r="D5" s="101"/>
      <c r="E5" s="87">
        <f>Table3127584[[#This Row],[Monthly Salary]]+Table3127584[[#This Row],[Monthly Benefits]]</f>
        <v>0</v>
      </c>
      <c r="F5" s="101"/>
      <c r="G5" s="102"/>
      <c r="H5" s="103"/>
      <c r="I5" s="104"/>
      <c r="J5" s="103"/>
      <c r="K5" s="104"/>
      <c r="L5" s="86">
        <f>SUM(Table3127584[[#This Row],[231 Program ]:[State Admin]])</f>
        <v>0</v>
      </c>
    </row>
    <row r="6" spans="1:12" ht="15">
      <c r="A6" s="99"/>
      <c r="B6" s="100"/>
      <c r="C6" s="101"/>
      <c r="D6" s="101"/>
      <c r="E6" s="87">
        <f>Table3127584[[#This Row],[Monthly Salary]]+Table3127584[[#This Row],[Monthly Benefits]]</f>
        <v>0</v>
      </c>
      <c r="F6" s="101"/>
      <c r="G6" s="102"/>
      <c r="H6" s="103"/>
      <c r="I6" s="104"/>
      <c r="J6" s="103"/>
      <c r="K6" s="104"/>
      <c r="L6" s="86">
        <f>SUM(Table3127584[[#This Row],[231 Program ]:[State Admin]])</f>
        <v>0</v>
      </c>
    </row>
    <row r="7" spans="1:12" ht="15">
      <c r="A7" s="99"/>
      <c r="B7" s="100"/>
      <c r="C7" s="101"/>
      <c r="D7" s="101"/>
      <c r="E7" s="87">
        <f>Table3127584[[#This Row],[Monthly Salary]]+Table3127584[[#This Row],[Monthly Benefits]]</f>
        <v>0</v>
      </c>
      <c r="F7" s="101"/>
      <c r="G7" s="102"/>
      <c r="H7" s="103"/>
      <c r="I7" s="104"/>
      <c r="J7" s="103"/>
      <c r="K7" s="104"/>
      <c r="L7" s="86">
        <f>SUM(Table3127584[[#This Row],[231 Program ]:[State Admin]])</f>
        <v>0</v>
      </c>
    </row>
    <row r="8" spans="1:12" ht="15">
      <c r="A8" s="99"/>
      <c r="B8" s="100"/>
      <c r="C8" s="101"/>
      <c r="D8" s="101"/>
      <c r="E8" s="87">
        <f>Table3127584[[#This Row],[Monthly Salary]]+Table3127584[[#This Row],[Monthly Benefits]]</f>
        <v>0</v>
      </c>
      <c r="F8" s="101"/>
      <c r="G8" s="102"/>
      <c r="H8" s="103"/>
      <c r="I8" s="104"/>
      <c r="J8" s="103"/>
      <c r="K8" s="104"/>
      <c r="L8" s="86">
        <f>SUM(Table3127584[[#This Row],[231 Program ]:[State Admin]])</f>
        <v>0</v>
      </c>
    </row>
    <row r="9" spans="1:12" ht="15">
      <c r="A9" s="99"/>
      <c r="B9" s="100"/>
      <c r="C9" s="101"/>
      <c r="D9" s="101"/>
      <c r="E9" s="87">
        <f>Table3127584[[#This Row],[Monthly Salary]]+Table3127584[[#This Row],[Monthly Benefits]]</f>
        <v>0</v>
      </c>
      <c r="F9" s="101"/>
      <c r="G9" s="102"/>
      <c r="H9" s="103"/>
      <c r="I9" s="104"/>
      <c r="J9" s="103"/>
      <c r="K9" s="104"/>
      <c r="L9" s="86">
        <f>SUM(Table3127584[[#This Row],[231 Program ]:[State Admin]])</f>
        <v>0</v>
      </c>
    </row>
    <row r="10" spans="1:12" ht="15">
      <c r="A10" s="99"/>
      <c r="B10" s="100"/>
      <c r="C10" s="101"/>
      <c r="D10" s="101"/>
      <c r="E10" s="87">
        <f>Table3127584[[#This Row],[Monthly Salary]]+Table3127584[[#This Row],[Monthly Benefits]]</f>
        <v>0</v>
      </c>
      <c r="F10" s="101"/>
      <c r="G10" s="102"/>
      <c r="H10" s="103"/>
      <c r="I10" s="104"/>
      <c r="J10" s="103"/>
      <c r="K10" s="104"/>
      <c r="L10" s="86">
        <f>SUM(Table3127584[[#This Row],[231 Program ]:[State Admin]])</f>
        <v>0</v>
      </c>
    </row>
    <row r="11" spans="1:12" ht="15">
      <c r="A11" s="99"/>
      <c r="B11" s="100"/>
      <c r="C11" s="101"/>
      <c r="D11" s="101"/>
      <c r="E11" s="87">
        <f>Table3127584[[#This Row],[Monthly Salary]]+Table3127584[[#This Row],[Monthly Benefits]]</f>
        <v>0</v>
      </c>
      <c r="F11" s="101"/>
      <c r="G11" s="102"/>
      <c r="H11" s="103"/>
      <c r="I11" s="104"/>
      <c r="J11" s="103"/>
      <c r="K11" s="104"/>
      <c r="L11" s="86">
        <f>SUM(Table3127584[[#This Row],[231 Program ]:[State Admin]])</f>
        <v>0</v>
      </c>
    </row>
    <row r="12" spans="1:12" ht="15">
      <c r="A12" s="99"/>
      <c r="B12" s="100"/>
      <c r="C12" s="101"/>
      <c r="D12" s="101"/>
      <c r="E12" s="87">
        <f>Table3127584[[#This Row],[Monthly Salary]]+Table3127584[[#This Row],[Monthly Benefits]]</f>
        <v>0</v>
      </c>
      <c r="F12" s="101"/>
      <c r="G12" s="102"/>
      <c r="H12" s="103"/>
      <c r="I12" s="104"/>
      <c r="J12" s="103"/>
      <c r="K12" s="104"/>
      <c r="L12" s="86">
        <f>SUM(Table3127584[[#This Row],[231 Program ]:[State Admin]])</f>
        <v>0</v>
      </c>
    </row>
    <row r="13" spans="1:12" ht="15">
      <c r="A13" s="99"/>
      <c r="B13" s="100"/>
      <c r="C13" s="101"/>
      <c r="D13" s="101"/>
      <c r="E13" s="87">
        <f>Table3127584[[#This Row],[Monthly Salary]]+Table3127584[[#This Row],[Monthly Benefits]]</f>
        <v>0</v>
      </c>
      <c r="F13" s="101"/>
      <c r="G13" s="102"/>
      <c r="H13" s="103"/>
      <c r="I13" s="104"/>
      <c r="J13" s="103"/>
      <c r="K13" s="104"/>
      <c r="L13" s="86">
        <f>SUM(Table3127584[[#This Row],[231 Program ]:[State Admin]])</f>
        <v>0</v>
      </c>
    </row>
    <row r="14" spans="1:12" ht="15">
      <c r="A14" s="99"/>
      <c r="B14" s="100"/>
      <c r="C14" s="101"/>
      <c r="D14" s="101"/>
      <c r="E14" s="87">
        <f>Table3127584[[#This Row],[Monthly Salary]]+Table3127584[[#This Row],[Monthly Benefits]]</f>
        <v>0</v>
      </c>
      <c r="F14" s="101"/>
      <c r="G14" s="102"/>
      <c r="H14" s="103"/>
      <c r="I14" s="104"/>
      <c r="J14" s="103"/>
      <c r="K14" s="104"/>
      <c r="L14" s="86">
        <f>SUM(Table3127584[[#This Row],[231 Program ]:[State Admin]])</f>
        <v>0</v>
      </c>
    </row>
    <row r="15" spans="1:12" ht="15">
      <c r="A15" s="99"/>
      <c r="B15" s="100"/>
      <c r="C15" s="101"/>
      <c r="D15" s="101"/>
      <c r="E15" s="87">
        <f>Table3127584[[#This Row],[Monthly Salary]]+Table3127584[[#This Row],[Monthly Benefits]]</f>
        <v>0</v>
      </c>
      <c r="F15" s="101"/>
      <c r="G15" s="102"/>
      <c r="H15" s="103"/>
      <c r="I15" s="104"/>
      <c r="J15" s="103"/>
      <c r="K15" s="104"/>
      <c r="L15" s="86">
        <f>SUM(Table3127584[[#This Row],[231 Program ]:[State Admin]])</f>
        <v>0</v>
      </c>
    </row>
    <row r="16" spans="1:12" ht="15">
      <c r="A16" s="99"/>
      <c r="B16" s="100"/>
      <c r="C16" s="101"/>
      <c r="D16" s="101"/>
      <c r="E16" s="87">
        <f>Table3127584[[#This Row],[Monthly Salary]]+Table3127584[[#This Row],[Monthly Benefits]]</f>
        <v>0</v>
      </c>
      <c r="F16" s="101"/>
      <c r="G16" s="102"/>
      <c r="H16" s="103"/>
      <c r="I16" s="104"/>
      <c r="J16" s="103"/>
      <c r="K16" s="104"/>
      <c r="L16" s="86">
        <f>SUM(Table3127584[[#This Row],[231 Program ]:[State Admin]])</f>
        <v>0</v>
      </c>
    </row>
    <row r="17" spans="1:12" ht="15">
      <c r="A17" s="99"/>
      <c r="B17" s="100"/>
      <c r="C17" s="101"/>
      <c r="D17" s="101"/>
      <c r="E17" s="87">
        <f>Table3127584[[#This Row],[Monthly Salary]]+Table3127584[[#This Row],[Monthly Benefits]]</f>
        <v>0</v>
      </c>
      <c r="F17" s="101"/>
      <c r="G17" s="102"/>
      <c r="H17" s="103"/>
      <c r="I17" s="104"/>
      <c r="J17" s="103"/>
      <c r="K17" s="104"/>
      <c r="L17" s="86">
        <f>SUM(Table3127584[[#This Row],[231 Program ]:[State Admin]])</f>
        <v>0</v>
      </c>
    </row>
    <row r="18" spans="1:12" ht="15">
      <c r="A18" s="99"/>
      <c r="B18" s="100"/>
      <c r="C18" s="101"/>
      <c r="D18" s="101"/>
      <c r="E18" s="87">
        <f>Table3127584[[#This Row],[Monthly Salary]]+Table3127584[[#This Row],[Monthly Benefits]]</f>
        <v>0</v>
      </c>
      <c r="F18" s="101"/>
      <c r="G18" s="102"/>
      <c r="H18" s="103"/>
      <c r="I18" s="104"/>
      <c r="J18" s="103"/>
      <c r="K18" s="104"/>
      <c r="L18" s="86">
        <f>SUM(Table3127584[[#This Row],[231 Program ]:[State Admin]])</f>
        <v>0</v>
      </c>
    </row>
    <row r="19" spans="1:12" ht="15">
      <c r="A19" s="120"/>
      <c r="B19" s="121"/>
      <c r="C19" s="110"/>
      <c r="D19" s="110"/>
      <c r="E19" s="109">
        <f>Table3127584[[#This Row],[Monthly Salary]]+Table3127584[[#This Row],[Monthly Benefits]]</f>
        <v>0</v>
      </c>
      <c r="F19" s="110"/>
      <c r="G19" s="122"/>
      <c r="H19" s="123"/>
      <c r="I19" s="124"/>
      <c r="J19" s="123"/>
      <c r="K19" s="124"/>
      <c r="L19" s="119">
        <f>SUM(Table3127584[[#This Row],[231 Program ]:[State Admin]])</f>
        <v>0</v>
      </c>
    </row>
    <row r="20" spans="1:12" ht="15">
      <c r="A20" s="117" t="s">
        <v>16</v>
      </c>
      <c r="B20" s="117"/>
      <c r="C20" s="118">
        <f>SUM(C4:C19)</f>
        <v>0</v>
      </c>
      <c r="D20" s="118">
        <f>SUM(D4:D19)</f>
        <v>0</v>
      </c>
      <c r="E20" s="118">
        <f>Table3127584[[#This Row],[Monthly Salary]]+Table3127584[[#This Row],[Monthly Benefits]]</f>
        <v>0</v>
      </c>
      <c r="F20" s="118">
        <f aca="true" t="shared" si="0" ref="F20:K20">SUM(F4:F19)</f>
        <v>0</v>
      </c>
      <c r="G20" s="118">
        <f t="shared" si="0"/>
        <v>0</v>
      </c>
      <c r="H20" s="118">
        <f t="shared" si="0"/>
        <v>0</v>
      </c>
      <c r="I20" s="118">
        <f t="shared" si="0"/>
        <v>0</v>
      </c>
      <c r="J20" s="118">
        <f t="shared" si="0"/>
        <v>0</v>
      </c>
      <c r="K20" s="118">
        <f t="shared" si="0"/>
        <v>0</v>
      </c>
      <c r="L20" s="118">
        <f>SUM(L4:L19)</f>
        <v>0</v>
      </c>
    </row>
    <row r="21" spans="1:12" ht="15">
      <c r="A21" s="105"/>
      <c r="B21" s="105"/>
      <c r="C21" s="106"/>
      <c r="D21" s="106"/>
      <c r="E21" s="107"/>
      <c r="F21" s="77"/>
      <c r="G21" s="77"/>
      <c r="H21" s="77"/>
      <c r="I21" s="77"/>
      <c r="J21" s="77"/>
      <c r="K21" s="77"/>
      <c r="L21" s="107"/>
    </row>
    <row r="22" spans="1:13" ht="15.75">
      <c r="A22" s="291" t="s">
        <v>7</v>
      </c>
      <c r="B22" s="229"/>
      <c r="C22" s="229"/>
      <c r="D22" s="229"/>
      <c r="E22" s="229"/>
      <c r="F22" s="229"/>
      <c r="G22" s="229"/>
      <c r="H22" s="229"/>
      <c r="I22" s="229"/>
      <c r="J22" s="229"/>
      <c r="K22" s="229"/>
      <c r="L22" s="229"/>
      <c r="M22" s="292"/>
    </row>
    <row r="23" spans="1:13" ht="16.5" thickBot="1">
      <c r="A23" s="295" t="s">
        <v>80</v>
      </c>
      <c r="B23" s="296"/>
      <c r="C23" s="296"/>
      <c r="D23" s="296"/>
      <c r="E23" s="296"/>
      <c r="F23" s="296"/>
      <c r="G23" s="293" t="s">
        <v>109</v>
      </c>
      <c r="H23" s="293"/>
      <c r="I23" s="293"/>
      <c r="J23" s="293"/>
      <c r="K23" s="293"/>
      <c r="L23" s="293"/>
      <c r="M23" s="294"/>
    </row>
    <row r="24" spans="1:13" ht="45.75" thickTop="1">
      <c r="A24" s="114" t="s">
        <v>81</v>
      </c>
      <c r="B24" s="85" t="s">
        <v>82</v>
      </c>
      <c r="C24" s="85" t="s">
        <v>103</v>
      </c>
      <c r="D24" s="85" t="s">
        <v>104</v>
      </c>
      <c r="E24" s="115" t="s">
        <v>116</v>
      </c>
      <c r="F24" s="93" t="s">
        <v>108</v>
      </c>
      <c r="G24" s="114" t="s">
        <v>88</v>
      </c>
      <c r="H24" s="93" t="s">
        <v>89</v>
      </c>
      <c r="I24" s="114" t="s">
        <v>90</v>
      </c>
      <c r="J24" s="116" t="s">
        <v>83</v>
      </c>
      <c r="K24" s="114" t="s">
        <v>115</v>
      </c>
      <c r="L24" s="116" t="s">
        <v>111</v>
      </c>
      <c r="M24" s="115" t="s">
        <v>102</v>
      </c>
    </row>
    <row r="25" spans="1:13" ht="15">
      <c r="A25" s="99"/>
      <c r="B25" s="111"/>
      <c r="C25" s="111"/>
      <c r="D25" s="112"/>
      <c r="E25" s="113"/>
      <c r="F25" s="87">
        <f>(Table35137685[[#This Row],[Hours Worked]]*Table35137685[[#This Row],[Hourly Rate]])+Table35137685[[#This Row],[Benefits]]</f>
        <v>0</v>
      </c>
      <c r="G25" s="103"/>
      <c r="H25" s="102"/>
      <c r="I25" s="103"/>
      <c r="J25" s="104"/>
      <c r="K25" s="103"/>
      <c r="L25" s="104"/>
      <c r="M25" s="74">
        <f>SUM(Table35137685[[#This Row],[231 Program]:[State Admin]])</f>
        <v>0</v>
      </c>
    </row>
    <row r="26" spans="1:13" ht="15">
      <c r="A26" s="99"/>
      <c r="B26" s="111"/>
      <c r="C26" s="111"/>
      <c r="D26" s="112"/>
      <c r="E26" s="113"/>
      <c r="F26" s="87">
        <f>(Table35137685[[#This Row],[Hours Worked]]*Table35137685[[#This Row],[Hourly Rate]])+Table35137685[[#This Row],[Benefits]]</f>
        <v>0</v>
      </c>
      <c r="G26" s="103"/>
      <c r="H26" s="102"/>
      <c r="I26" s="103"/>
      <c r="J26" s="104"/>
      <c r="K26" s="103"/>
      <c r="L26" s="104"/>
      <c r="M26" s="74">
        <f>SUM(Table35137685[[#This Row],[231 Program]:[State Admin]])</f>
        <v>0</v>
      </c>
    </row>
    <row r="27" spans="1:13" ht="15">
      <c r="A27" s="99"/>
      <c r="B27" s="111"/>
      <c r="C27" s="111"/>
      <c r="D27" s="112"/>
      <c r="E27" s="113"/>
      <c r="F27" s="87">
        <f>(Table35137685[[#This Row],[Hours Worked]]*Table35137685[[#This Row],[Hourly Rate]])+Table35137685[[#This Row],[Benefits]]</f>
        <v>0</v>
      </c>
      <c r="G27" s="103"/>
      <c r="H27" s="102"/>
      <c r="I27" s="103"/>
      <c r="J27" s="104"/>
      <c r="K27" s="103"/>
      <c r="L27" s="104"/>
      <c r="M27" s="74">
        <f>SUM(Table35137685[[#This Row],[231 Program]:[State Admin]])</f>
        <v>0</v>
      </c>
    </row>
    <row r="28" spans="1:13" ht="15">
      <c r="A28" s="99"/>
      <c r="B28" s="111"/>
      <c r="C28" s="111"/>
      <c r="D28" s="112"/>
      <c r="E28" s="113"/>
      <c r="F28" s="87">
        <f>(Table35137685[[#This Row],[Hours Worked]]*Table35137685[[#This Row],[Hourly Rate]])+Table35137685[[#This Row],[Benefits]]</f>
        <v>0</v>
      </c>
      <c r="G28" s="103"/>
      <c r="H28" s="102"/>
      <c r="I28" s="103"/>
      <c r="J28" s="104"/>
      <c r="K28" s="103"/>
      <c r="L28" s="104"/>
      <c r="M28" s="74">
        <f>SUM(Table35137685[[#This Row],[231 Program]:[State Admin]])</f>
        <v>0</v>
      </c>
    </row>
    <row r="29" spans="1:13" ht="15">
      <c r="A29" s="99"/>
      <c r="B29" s="111"/>
      <c r="C29" s="111"/>
      <c r="D29" s="112"/>
      <c r="E29" s="113"/>
      <c r="F29" s="87">
        <f>(Table35137685[[#This Row],[Hours Worked]]*Table35137685[[#This Row],[Hourly Rate]])+Table35137685[[#This Row],[Benefits]]</f>
        <v>0</v>
      </c>
      <c r="G29" s="103"/>
      <c r="H29" s="102"/>
      <c r="I29" s="103"/>
      <c r="J29" s="104"/>
      <c r="K29" s="103"/>
      <c r="L29" s="104"/>
      <c r="M29" s="74">
        <f>SUM(Table35137685[[#This Row],[231 Program]:[State Admin]])</f>
        <v>0</v>
      </c>
    </row>
    <row r="30" spans="1:13" ht="15">
      <c r="A30" s="99"/>
      <c r="B30" s="111"/>
      <c r="C30" s="111"/>
      <c r="D30" s="112"/>
      <c r="E30" s="113"/>
      <c r="F30" s="87">
        <f>(Table35137685[[#This Row],[Hours Worked]]*Table35137685[[#This Row],[Hourly Rate]])+Table35137685[[#This Row],[Benefits]]</f>
        <v>0</v>
      </c>
      <c r="G30" s="103"/>
      <c r="H30" s="102"/>
      <c r="I30" s="103"/>
      <c r="J30" s="104"/>
      <c r="K30" s="103"/>
      <c r="L30" s="104"/>
      <c r="M30" s="74">
        <f>SUM(Table35137685[[#This Row],[231 Program]:[State Admin]])</f>
        <v>0</v>
      </c>
    </row>
    <row r="31" spans="1:13" ht="15">
      <c r="A31" s="99"/>
      <c r="B31" s="111"/>
      <c r="C31" s="111"/>
      <c r="D31" s="112"/>
      <c r="E31" s="113"/>
      <c r="F31" s="87">
        <f>(Table35137685[[#This Row],[Hours Worked]]*Table35137685[[#This Row],[Hourly Rate]])+Table35137685[[#This Row],[Benefits]]</f>
        <v>0</v>
      </c>
      <c r="G31" s="103"/>
      <c r="H31" s="102"/>
      <c r="I31" s="103"/>
      <c r="J31" s="104"/>
      <c r="K31" s="103"/>
      <c r="L31" s="104"/>
      <c r="M31" s="74">
        <f>SUM(Table35137685[[#This Row],[231 Program]:[State Admin]])</f>
        <v>0</v>
      </c>
    </row>
    <row r="32" spans="1:13" ht="15">
      <c r="A32" s="99"/>
      <c r="B32" s="111"/>
      <c r="C32" s="111"/>
      <c r="D32" s="112"/>
      <c r="E32" s="113"/>
      <c r="F32" s="87">
        <f>(Table35137685[[#This Row],[Hours Worked]]*Table35137685[[#This Row],[Hourly Rate]])+Table35137685[[#This Row],[Benefits]]</f>
        <v>0</v>
      </c>
      <c r="G32" s="103"/>
      <c r="H32" s="102"/>
      <c r="I32" s="103"/>
      <c r="J32" s="104"/>
      <c r="K32" s="103"/>
      <c r="L32" s="104"/>
      <c r="M32" s="74">
        <f>SUM(Table35137685[[#This Row],[231 Program]:[State Admin]])</f>
        <v>0</v>
      </c>
    </row>
    <row r="33" spans="1:13" ht="15">
      <c r="A33" s="99"/>
      <c r="B33" s="111"/>
      <c r="C33" s="111"/>
      <c r="D33" s="112"/>
      <c r="E33" s="113"/>
      <c r="F33" s="87">
        <f>(Table35137685[[#This Row],[Hours Worked]]*Table35137685[[#This Row],[Hourly Rate]])+Table35137685[[#This Row],[Benefits]]</f>
        <v>0</v>
      </c>
      <c r="G33" s="103"/>
      <c r="H33" s="102"/>
      <c r="I33" s="103"/>
      <c r="J33" s="104"/>
      <c r="K33" s="103"/>
      <c r="L33" s="104"/>
      <c r="M33" s="74">
        <f>SUM(Table35137685[[#This Row],[231 Program]:[State Admin]])</f>
        <v>0</v>
      </c>
    </row>
    <row r="34" spans="1:13" ht="15">
      <c r="A34" s="99"/>
      <c r="B34" s="111"/>
      <c r="C34" s="111"/>
      <c r="D34" s="112"/>
      <c r="E34" s="113"/>
      <c r="F34" s="87">
        <f>(Table35137685[[#This Row],[Hours Worked]]*Table35137685[[#This Row],[Hourly Rate]])+Table35137685[[#This Row],[Benefits]]</f>
        <v>0</v>
      </c>
      <c r="G34" s="103"/>
      <c r="H34" s="102"/>
      <c r="I34" s="103"/>
      <c r="J34" s="104"/>
      <c r="K34" s="103"/>
      <c r="L34" s="104"/>
      <c r="M34" s="74">
        <f>SUM(Table35137685[[#This Row],[231 Program]:[State Admin]])</f>
        <v>0</v>
      </c>
    </row>
    <row r="35" spans="1:13" ht="15">
      <c r="A35" s="99"/>
      <c r="B35" s="111"/>
      <c r="C35" s="111"/>
      <c r="D35" s="112"/>
      <c r="E35" s="113"/>
      <c r="F35" s="87">
        <f>(Table35137685[[#This Row],[Hours Worked]]*Table35137685[[#This Row],[Hourly Rate]])+Table35137685[[#This Row],[Benefits]]</f>
        <v>0</v>
      </c>
      <c r="G35" s="103"/>
      <c r="H35" s="102"/>
      <c r="I35" s="103"/>
      <c r="J35" s="104"/>
      <c r="K35" s="103"/>
      <c r="L35" s="104"/>
      <c r="M35" s="74">
        <f>SUM(Table35137685[[#This Row],[231 Program]:[State Admin]])</f>
        <v>0</v>
      </c>
    </row>
    <row r="36" spans="1:13" ht="15">
      <c r="A36" s="99"/>
      <c r="B36" s="111"/>
      <c r="C36" s="111"/>
      <c r="D36" s="112"/>
      <c r="E36" s="113"/>
      <c r="F36" s="87">
        <f>(Table35137685[[#This Row],[Hours Worked]]*Table35137685[[#This Row],[Hourly Rate]])+Table35137685[[#This Row],[Benefits]]</f>
        <v>0</v>
      </c>
      <c r="G36" s="103"/>
      <c r="H36" s="102"/>
      <c r="I36" s="103"/>
      <c r="J36" s="104"/>
      <c r="K36" s="103"/>
      <c r="L36" s="104"/>
      <c r="M36" s="74">
        <f>SUM(Table35137685[[#This Row],[231 Program]:[State Admin]])</f>
        <v>0</v>
      </c>
    </row>
    <row r="37" spans="1:13" ht="15">
      <c r="A37" s="99"/>
      <c r="B37" s="111"/>
      <c r="C37" s="111"/>
      <c r="D37" s="112"/>
      <c r="E37" s="113"/>
      <c r="F37" s="87">
        <f>(Table35137685[[#This Row],[Hours Worked]]*Table35137685[[#This Row],[Hourly Rate]])+Table35137685[[#This Row],[Benefits]]</f>
        <v>0</v>
      </c>
      <c r="G37" s="103"/>
      <c r="H37" s="102"/>
      <c r="I37" s="103"/>
      <c r="J37" s="104"/>
      <c r="K37" s="103"/>
      <c r="L37" s="104"/>
      <c r="M37" s="74">
        <f>SUM(Table35137685[[#This Row],[231 Program]:[State Admin]])</f>
        <v>0</v>
      </c>
    </row>
    <row r="38" spans="1:13" ht="15.75" thickBot="1">
      <c r="A38" s="94" t="s">
        <v>16</v>
      </c>
      <c r="B38" s="95"/>
      <c r="C38" s="91">
        <f>SUM(C25:C37)</f>
        <v>0</v>
      </c>
      <c r="D38" s="91">
        <f aca="true" t="shared" si="1" ref="D38:M38">SUM(D25:D37)</f>
        <v>0</v>
      </c>
      <c r="E38" s="91">
        <f t="shared" si="1"/>
        <v>0</v>
      </c>
      <c r="F38" s="91">
        <f t="shared" si="1"/>
        <v>0</v>
      </c>
      <c r="G38" s="91">
        <f t="shared" si="1"/>
        <v>0</v>
      </c>
      <c r="H38" s="91">
        <f t="shared" si="1"/>
        <v>0</v>
      </c>
      <c r="I38" s="91">
        <f t="shared" si="1"/>
        <v>0</v>
      </c>
      <c r="J38" s="91">
        <f t="shared" si="1"/>
        <v>0</v>
      </c>
      <c r="K38" s="91">
        <f t="shared" si="1"/>
        <v>0</v>
      </c>
      <c r="L38" s="91">
        <f t="shared" si="1"/>
        <v>0</v>
      </c>
      <c r="M38" s="91">
        <f t="shared" si="1"/>
        <v>0</v>
      </c>
    </row>
    <row r="39" ht="16.5" thickBot="1" thickTop="1"/>
    <row r="40" spans="1:11" ht="16.5" thickTop="1">
      <c r="A40" s="288" t="s">
        <v>91</v>
      </c>
      <c r="B40" s="289"/>
      <c r="C40" s="289"/>
      <c r="D40" s="289"/>
      <c r="E40" s="289"/>
      <c r="F40" s="289"/>
      <c r="G40" s="289"/>
      <c r="H40" s="289"/>
      <c r="I40" s="289"/>
      <c r="J40" s="290"/>
      <c r="K40" s="80"/>
    </row>
    <row r="41" spans="1:11" ht="16.5" thickBot="1">
      <c r="A41" s="126" t="s">
        <v>126</v>
      </c>
      <c r="B41" s="125"/>
      <c r="C41" s="125"/>
      <c r="D41" s="125"/>
      <c r="E41" s="125"/>
      <c r="F41" s="125"/>
      <c r="G41" s="125"/>
      <c r="H41" s="125"/>
      <c r="I41" s="125"/>
      <c r="J41" s="127"/>
      <c r="K41" s="81"/>
    </row>
    <row r="42" spans="1:11" ht="17.25" thickBot="1" thickTop="1">
      <c r="A42" s="280" t="s">
        <v>93</v>
      </c>
      <c r="B42" s="281"/>
      <c r="C42" s="281"/>
      <c r="D42" s="282" t="s">
        <v>109</v>
      </c>
      <c r="E42" s="282"/>
      <c r="F42" s="282"/>
      <c r="G42" s="282"/>
      <c r="H42" s="282"/>
      <c r="I42" s="282"/>
      <c r="J42" s="283"/>
      <c r="K42" s="80"/>
    </row>
    <row r="43" spans="1:10" ht="46.5" thickBot="1" thickTop="1">
      <c r="A43" s="128" t="s">
        <v>94</v>
      </c>
      <c r="B43" s="129" t="s">
        <v>95</v>
      </c>
      <c r="C43" s="129" t="s">
        <v>87</v>
      </c>
      <c r="D43" s="131" t="s">
        <v>88</v>
      </c>
      <c r="E43" s="132" t="s">
        <v>89</v>
      </c>
      <c r="F43" s="131" t="s">
        <v>90</v>
      </c>
      <c r="G43" s="132" t="s">
        <v>83</v>
      </c>
      <c r="H43" s="131" t="s">
        <v>84</v>
      </c>
      <c r="I43" s="132" t="s">
        <v>85</v>
      </c>
      <c r="J43" s="130" t="s">
        <v>86</v>
      </c>
    </row>
    <row r="44" spans="1:10" ht="15.75" thickTop="1">
      <c r="A44" s="133"/>
      <c r="B44" s="134"/>
      <c r="C44" s="135"/>
      <c r="D44" s="135"/>
      <c r="E44" s="135"/>
      <c r="F44" s="135"/>
      <c r="G44" s="135"/>
      <c r="H44" s="135"/>
      <c r="I44" s="135"/>
      <c r="J44" s="136">
        <f>SUM(Table356147786[[#This Row],[231 Program]:[State Admin: 1938001]])</f>
        <v>0</v>
      </c>
    </row>
    <row r="45" spans="1:10" ht="15">
      <c r="A45" s="99"/>
      <c r="B45" s="137"/>
      <c r="C45" s="137"/>
      <c r="D45" s="137"/>
      <c r="E45" s="137"/>
      <c r="F45" s="137"/>
      <c r="G45" s="137"/>
      <c r="H45" s="137"/>
      <c r="I45" s="137"/>
      <c r="J45" s="138">
        <f>SUM(Table356147786[[#This Row],[231 Program]:[State Admin: 1938001]])</f>
        <v>0</v>
      </c>
    </row>
    <row r="46" spans="1:10" ht="15">
      <c r="A46" s="99"/>
      <c r="B46" s="137"/>
      <c r="C46" s="137"/>
      <c r="D46" s="137"/>
      <c r="E46" s="137"/>
      <c r="F46" s="137"/>
      <c r="G46" s="137"/>
      <c r="H46" s="137"/>
      <c r="I46" s="137"/>
      <c r="J46" s="138">
        <f>SUM(Table356147786[[#This Row],[231 Program]:[State Admin: 1938001]])</f>
        <v>0</v>
      </c>
    </row>
    <row r="47" spans="1:10" ht="15">
      <c r="A47" s="99"/>
      <c r="B47" s="137"/>
      <c r="C47" s="137"/>
      <c r="D47" s="137"/>
      <c r="E47" s="137"/>
      <c r="F47" s="137"/>
      <c r="G47" s="137"/>
      <c r="H47" s="137"/>
      <c r="I47" s="137"/>
      <c r="J47" s="138">
        <f>SUM(Table356147786[[#This Row],[231 Program]:[State Admin: 1938001]])</f>
        <v>0</v>
      </c>
    </row>
    <row r="48" spans="1:10" ht="15">
      <c r="A48" s="99"/>
      <c r="B48" s="139"/>
      <c r="C48" s="137"/>
      <c r="D48" s="137"/>
      <c r="E48" s="137"/>
      <c r="F48" s="137"/>
      <c r="G48" s="137"/>
      <c r="H48" s="137"/>
      <c r="I48" s="137"/>
      <c r="J48" s="138">
        <f>SUM(Table356147786[[#This Row],[231 Program]:[State Admin: 1938001]])</f>
        <v>0</v>
      </c>
    </row>
    <row r="49" spans="1:10" ht="15">
      <c r="A49" s="99"/>
      <c r="B49" s="139"/>
      <c r="C49" s="137"/>
      <c r="D49" s="137"/>
      <c r="E49" s="137"/>
      <c r="F49" s="137"/>
      <c r="G49" s="137"/>
      <c r="H49" s="137"/>
      <c r="I49" s="137"/>
      <c r="J49" s="138">
        <f>SUM(Table356147786[[#This Row],[231 Program]:[State Admin: 1938001]])</f>
        <v>0</v>
      </c>
    </row>
    <row r="50" spans="1:10" ht="15">
      <c r="A50" s="99"/>
      <c r="B50" s="139"/>
      <c r="C50" s="137"/>
      <c r="D50" s="137"/>
      <c r="E50" s="137"/>
      <c r="F50" s="137"/>
      <c r="G50" s="137"/>
      <c r="H50" s="137"/>
      <c r="I50" s="137"/>
      <c r="J50" s="138">
        <f>SUM(Table356147786[[#This Row],[231 Program]:[State Admin: 1938001]])</f>
        <v>0</v>
      </c>
    </row>
    <row r="51" spans="1:10" ht="15">
      <c r="A51" s="99"/>
      <c r="B51" s="139"/>
      <c r="C51" s="137"/>
      <c r="D51" s="137"/>
      <c r="E51" s="137"/>
      <c r="F51" s="137"/>
      <c r="G51" s="137"/>
      <c r="H51" s="137"/>
      <c r="I51" s="137"/>
      <c r="J51" s="138">
        <f>SUM(Table356147786[[#This Row],[231 Program]:[State Admin: 1938001]])</f>
        <v>0</v>
      </c>
    </row>
    <row r="52" spans="1:11" ht="16.5" thickBot="1">
      <c r="A52" s="94" t="s">
        <v>16</v>
      </c>
      <c r="B52" s="140"/>
      <c r="C52" s="140">
        <f aca="true" t="shared" si="2" ref="C52:I52">SUM(C44:C51)</f>
        <v>0</v>
      </c>
      <c r="D52" s="140">
        <f t="shared" si="2"/>
        <v>0</v>
      </c>
      <c r="E52" s="140">
        <f t="shared" si="2"/>
        <v>0</v>
      </c>
      <c r="F52" s="140">
        <f t="shared" si="2"/>
        <v>0</v>
      </c>
      <c r="G52" s="140">
        <f t="shared" si="2"/>
        <v>0</v>
      </c>
      <c r="H52" s="140">
        <f t="shared" si="2"/>
        <v>0</v>
      </c>
      <c r="I52" s="140">
        <f t="shared" si="2"/>
        <v>0</v>
      </c>
      <c r="J52" s="141">
        <f>SUM(Table356147786[[#This Row],[231 Program]:[State Admin: 1938001]])</f>
        <v>0</v>
      </c>
      <c r="K52" s="83"/>
    </row>
    <row r="53" ht="16.5" thickTop="1">
      <c r="K53" s="83"/>
    </row>
    <row r="54" spans="1:10" ht="16.5" thickBot="1">
      <c r="A54" s="297" t="s">
        <v>9</v>
      </c>
      <c r="B54" s="298"/>
      <c r="C54" s="298"/>
      <c r="D54" s="298"/>
      <c r="E54" s="298"/>
      <c r="F54" s="298"/>
      <c r="G54" s="298"/>
      <c r="H54" s="298"/>
      <c r="I54" s="298"/>
      <c r="J54" s="298"/>
    </row>
    <row r="55" spans="1:10" ht="17.25" thickBot="1" thickTop="1">
      <c r="A55" s="284" t="s">
        <v>93</v>
      </c>
      <c r="B55" s="285"/>
      <c r="C55" s="286"/>
      <c r="D55" s="287" t="s">
        <v>109</v>
      </c>
      <c r="E55" s="282"/>
      <c r="F55" s="282"/>
      <c r="G55" s="282"/>
      <c r="H55" s="282"/>
      <c r="I55" s="282"/>
      <c r="J55" s="283"/>
    </row>
    <row r="56" spans="1:10" ht="45.75" thickTop="1">
      <c r="A56" s="92" t="s">
        <v>94</v>
      </c>
      <c r="B56" s="78" t="s">
        <v>95</v>
      </c>
      <c r="C56" s="79" t="s">
        <v>96</v>
      </c>
      <c r="D56" s="70" t="s">
        <v>88</v>
      </c>
      <c r="E56" s="71" t="s">
        <v>89</v>
      </c>
      <c r="F56" s="70" t="s">
        <v>90</v>
      </c>
      <c r="G56" s="72" t="s">
        <v>83</v>
      </c>
      <c r="H56" s="70" t="s">
        <v>110</v>
      </c>
      <c r="I56" s="72" t="s">
        <v>111</v>
      </c>
      <c r="J56" s="96" t="s">
        <v>102</v>
      </c>
    </row>
    <row r="57" spans="1:10" ht="15">
      <c r="A57" s="99"/>
      <c r="B57" s="142"/>
      <c r="C57" s="143"/>
      <c r="D57" s="103"/>
      <c r="E57" s="104"/>
      <c r="F57" s="103"/>
      <c r="G57" s="104"/>
      <c r="H57" s="103"/>
      <c r="I57" s="104"/>
      <c r="J57" s="87">
        <f>SUM(Table3562157887[[#This Row],[231 Program]:[State Admin]])</f>
        <v>0</v>
      </c>
    </row>
    <row r="58" spans="1:10" ht="15">
      <c r="A58" s="99"/>
      <c r="B58" s="142"/>
      <c r="C58" s="143"/>
      <c r="D58" s="103"/>
      <c r="E58" s="104"/>
      <c r="F58" s="103"/>
      <c r="G58" s="104"/>
      <c r="H58" s="103"/>
      <c r="I58" s="104"/>
      <c r="J58" s="87">
        <f>SUM(Table3562157887[[#This Row],[231 Program]:[State Admin]])</f>
        <v>0</v>
      </c>
    </row>
    <row r="59" spans="1:10" ht="15">
      <c r="A59" s="99"/>
      <c r="B59" s="142"/>
      <c r="C59" s="143"/>
      <c r="D59" s="103"/>
      <c r="E59" s="104"/>
      <c r="F59" s="103"/>
      <c r="G59" s="104"/>
      <c r="H59" s="103"/>
      <c r="I59" s="104"/>
      <c r="J59" s="119">
        <f>SUM(Table3562157887[[#This Row],[231 Program]:[State Admin]])</f>
        <v>0</v>
      </c>
    </row>
    <row r="60" spans="1:10" ht="15">
      <c r="A60" s="99"/>
      <c r="B60" s="142"/>
      <c r="C60" s="143"/>
      <c r="D60" s="103"/>
      <c r="E60" s="104"/>
      <c r="F60" s="103"/>
      <c r="G60" s="104"/>
      <c r="H60" s="103"/>
      <c r="I60" s="104"/>
      <c r="J60" s="119">
        <f>SUM(Table3562157887[[#This Row],[231 Program]:[State Admin]])</f>
        <v>0</v>
      </c>
    </row>
    <row r="61" spans="1:10" ht="15">
      <c r="A61" s="99"/>
      <c r="B61" s="142"/>
      <c r="C61" s="143"/>
      <c r="D61" s="103"/>
      <c r="E61" s="104"/>
      <c r="F61" s="103"/>
      <c r="G61" s="104"/>
      <c r="H61" s="103"/>
      <c r="I61" s="104"/>
      <c r="J61" s="119">
        <f>SUM(Table3562157887[[#This Row],[231 Program]:[State Admin]])</f>
        <v>0</v>
      </c>
    </row>
    <row r="62" spans="1:10" ht="15">
      <c r="A62" s="99"/>
      <c r="B62" s="142"/>
      <c r="C62" s="143"/>
      <c r="D62" s="103"/>
      <c r="E62" s="104"/>
      <c r="F62" s="103"/>
      <c r="G62" s="104"/>
      <c r="H62" s="103"/>
      <c r="I62" s="104"/>
      <c r="J62" s="87">
        <f>SUM(Table3562157887[[#This Row],[231 Program]:[State Admin]])</f>
        <v>0</v>
      </c>
    </row>
    <row r="63" spans="1:10" ht="15">
      <c r="A63" s="99"/>
      <c r="B63" s="142"/>
      <c r="C63" s="143"/>
      <c r="D63" s="103"/>
      <c r="E63" s="104"/>
      <c r="F63" s="103"/>
      <c r="G63" s="104"/>
      <c r="H63" s="103"/>
      <c r="I63" s="104"/>
      <c r="J63" s="87">
        <f>SUM(Table3562157887[[#This Row],[231 Program]:[State Admin]])</f>
        <v>0</v>
      </c>
    </row>
    <row r="64" spans="1:10" ht="15">
      <c r="A64" s="99"/>
      <c r="B64" s="142"/>
      <c r="C64" s="143"/>
      <c r="D64" s="103"/>
      <c r="E64" s="104"/>
      <c r="F64" s="103"/>
      <c r="G64" s="104"/>
      <c r="H64" s="103"/>
      <c r="I64" s="104"/>
      <c r="J64" s="87">
        <f>SUM(Table3562157887[[#This Row],[231 Program]:[State Admin]])</f>
        <v>0</v>
      </c>
    </row>
    <row r="65" spans="1:10" ht="15.75" thickBot="1">
      <c r="A65" s="94" t="s">
        <v>16</v>
      </c>
      <c r="B65" s="95"/>
      <c r="C65" s="108">
        <f aca="true" t="shared" si="3" ref="C65:I65">SUM(C57:C64)</f>
        <v>0</v>
      </c>
      <c r="D65" s="88">
        <f t="shared" si="3"/>
        <v>0</v>
      </c>
      <c r="E65" s="89">
        <f t="shared" si="3"/>
        <v>0</v>
      </c>
      <c r="F65" s="88">
        <f t="shared" si="3"/>
        <v>0</v>
      </c>
      <c r="G65" s="89">
        <f t="shared" si="3"/>
        <v>0</v>
      </c>
      <c r="H65" s="88">
        <f t="shared" si="3"/>
        <v>0</v>
      </c>
      <c r="I65" s="89">
        <f t="shared" si="3"/>
        <v>0</v>
      </c>
      <c r="J65" s="97">
        <f>SUM(Table3562157887[[#This Row],[231 Program]:[State Admin]])</f>
        <v>0</v>
      </c>
    </row>
    <row r="66" ht="15.75" thickTop="1"/>
    <row r="67" spans="1:10" ht="16.5" thickBot="1">
      <c r="A67" s="297" t="s">
        <v>97</v>
      </c>
      <c r="B67" s="298"/>
      <c r="C67" s="298"/>
      <c r="D67" s="298"/>
      <c r="E67" s="298"/>
      <c r="F67" s="298"/>
      <c r="G67" s="298"/>
      <c r="H67" s="298"/>
      <c r="I67" s="298"/>
      <c r="J67" s="298"/>
    </row>
    <row r="68" spans="1:10" ht="17.25" thickBot="1" thickTop="1">
      <c r="A68" s="284" t="s">
        <v>93</v>
      </c>
      <c r="B68" s="285"/>
      <c r="C68" s="285"/>
      <c r="D68" s="299" t="s">
        <v>109</v>
      </c>
      <c r="E68" s="299"/>
      <c r="F68" s="299"/>
      <c r="G68" s="299"/>
      <c r="H68" s="299"/>
      <c r="I68" s="299"/>
      <c r="J68" s="299"/>
    </row>
    <row r="69" spans="1:10" ht="45.75" thickTop="1">
      <c r="A69" s="78" t="s">
        <v>94</v>
      </c>
      <c r="B69" s="78" t="s">
        <v>95</v>
      </c>
      <c r="C69" s="78" t="s">
        <v>96</v>
      </c>
      <c r="D69" s="70" t="s">
        <v>88</v>
      </c>
      <c r="E69" s="71" t="s">
        <v>89</v>
      </c>
      <c r="F69" s="70" t="s">
        <v>90</v>
      </c>
      <c r="G69" s="72" t="s">
        <v>83</v>
      </c>
      <c r="H69" s="70" t="s">
        <v>110</v>
      </c>
      <c r="I69" s="72" t="s">
        <v>111</v>
      </c>
      <c r="J69" s="79" t="s">
        <v>102</v>
      </c>
    </row>
    <row r="70" spans="1:12" ht="15">
      <c r="A70" s="111"/>
      <c r="B70" s="111"/>
      <c r="C70" s="101"/>
      <c r="D70" s="103"/>
      <c r="E70" s="102"/>
      <c r="F70" s="103"/>
      <c r="G70" s="104"/>
      <c r="H70" s="103"/>
      <c r="I70" s="104"/>
      <c r="J70" s="74">
        <f>SUM(Table356210208392[[#This Row],[231 Program]:[State Admin]])</f>
        <v>0</v>
      </c>
      <c r="K70" s="37"/>
      <c r="L70" s="37"/>
    </row>
    <row r="71" spans="1:12" ht="15">
      <c r="A71" s="111"/>
      <c r="B71" s="111"/>
      <c r="C71" s="101"/>
      <c r="D71" s="103"/>
      <c r="E71" s="102"/>
      <c r="F71" s="103"/>
      <c r="G71" s="104"/>
      <c r="H71" s="103"/>
      <c r="I71" s="104"/>
      <c r="J71" s="74">
        <f>SUM(Table356210208392[[#This Row],[231 Program]:[State Admin]])</f>
        <v>0</v>
      </c>
      <c r="K71" s="37"/>
      <c r="L71" s="37"/>
    </row>
    <row r="72" spans="1:12" ht="15">
      <c r="A72" s="111"/>
      <c r="B72" s="111"/>
      <c r="C72" s="101"/>
      <c r="D72" s="103"/>
      <c r="E72" s="102"/>
      <c r="F72" s="103"/>
      <c r="G72" s="104"/>
      <c r="H72" s="103"/>
      <c r="I72" s="104"/>
      <c r="J72" s="74">
        <f>SUM(Table356210208392[[#This Row],[231 Program]:[State Admin]])</f>
        <v>0</v>
      </c>
      <c r="K72" s="37"/>
      <c r="L72" s="37"/>
    </row>
    <row r="73" spans="1:12" ht="15">
      <c r="A73" s="111"/>
      <c r="B73" s="111"/>
      <c r="C73" s="101"/>
      <c r="D73" s="103"/>
      <c r="E73" s="102"/>
      <c r="F73" s="103"/>
      <c r="G73" s="104"/>
      <c r="H73" s="103"/>
      <c r="I73" s="104"/>
      <c r="J73" s="74">
        <f>SUM(Table356210208392[[#This Row],[231 Program]:[State Admin]])</f>
        <v>0</v>
      </c>
      <c r="K73" s="37"/>
      <c r="L73" s="37"/>
    </row>
    <row r="74" spans="1:12" ht="15">
      <c r="A74" s="111"/>
      <c r="B74" s="111"/>
      <c r="C74" s="101"/>
      <c r="D74" s="103"/>
      <c r="E74" s="102"/>
      <c r="F74" s="103"/>
      <c r="G74" s="104"/>
      <c r="H74" s="103"/>
      <c r="I74" s="104"/>
      <c r="J74" s="74">
        <f>SUM(Table356210208392[[#This Row],[231 Program]:[State Admin]])</f>
        <v>0</v>
      </c>
      <c r="K74" s="37"/>
      <c r="L74" s="37"/>
    </row>
    <row r="75" spans="1:12" ht="15">
      <c r="A75" s="111"/>
      <c r="B75" s="111"/>
      <c r="C75" s="101"/>
      <c r="D75" s="103"/>
      <c r="E75" s="102"/>
      <c r="F75" s="103"/>
      <c r="G75" s="104"/>
      <c r="H75" s="103"/>
      <c r="I75" s="104"/>
      <c r="J75" s="74">
        <f>SUM(Table356210208392[[#This Row],[231 Program]:[State Admin]])</f>
        <v>0</v>
      </c>
      <c r="K75" s="37"/>
      <c r="L75" s="37"/>
    </row>
    <row r="76" spans="1:12" ht="15">
      <c r="A76" s="111"/>
      <c r="B76" s="111"/>
      <c r="C76" s="101"/>
      <c r="D76" s="103"/>
      <c r="E76" s="102"/>
      <c r="F76" s="103"/>
      <c r="G76" s="104"/>
      <c r="H76" s="103"/>
      <c r="I76" s="104"/>
      <c r="J76" s="74">
        <f>SUM(Table356210208392[[#This Row],[231 Program]:[State Admin]])</f>
        <v>0</v>
      </c>
      <c r="K76" s="37"/>
      <c r="L76" s="37"/>
    </row>
    <row r="77" spans="1:10" ht="15">
      <c r="A77" s="75" t="s">
        <v>16</v>
      </c>
      <c r="B77" s="75"/>
      <c r="C77" s="82">
        <f aca="true" t="shared" si="4" ref="C77:I77">SUM(C70:C76)</f>
        <v>0</v>
      </c>
      <c r="D77" s="76">
        <f t="shared" si="4"/>
        <v>0</v>
      </c>
      <c r="E77" s="76">
        <f t="shared" si="4"/>
        <v>0</v>
      </c>
      <c r="F77" s="76">
        <f t="shared" si="4"/>
        <v>0</v>
      </c>
      <c r="G77" s="76">
        <f t="shared" si="4"/>
        <v>0</v>
      </c>
      <c r="H77" s="76">
        <f t="shared" si="4"/>
        <v>0</v>
      </c>
      <c r="I77" s="76">
        <f t="shared" si="4"/>
        <v>0</v>
      </c>
      <c r="J77" s="84">
        <f>SUM(Table356210208392[[#This Row],[231 Program]:[State Admin]])</f>
        <v>0</v>
      </c>
    </row>
    <row r="80" spans="1:10" ht="16.5" thickBot="1">
      <c r="A80" s="274" t="s">
        <v>11</v>
      </c>
      <c r="B80" s="229"/>
      <c r="C80" s="229"/>
      <c r="D80" s="229"/>
      <c r="E80" s="229"/>
      <c r="F80" s="229"/>
      <c r="G80" s="229"/>
      <c r="H80" s="229"/>
      <c r="I80" s="229"/>
      <c r="J80" s="229"/>
    </row>
    <row r="81" spans="1:10" ht="17.25" thickBot="1" thickTop="1">
      <c r="A81" s="284" t="s">
        <v>93</v>
      </c>
      <c r="B81" s="285"/>
      <c r="C81" s="286"/>
      <c r="D81" s="287" t="s">
        <v>109</v>
      </c>
      <c r="E81" s="282"/>
      <c r="F81" s="282"/>
      <c r="G81" s="282"/>
      <c r="H81" s="282"/>
      <c r="I81" s="282"/>
      <c r="J81" s="283"/>
    </row>
    <row r="82" spans="1:10" ht="45.75" thickTop="1">
      <c r="A82" s="92" t="s">
        <v>94</v>
      </c>
      <c r="B82" s="78" t="s">
        <v>95</v>
      </c>
      <c r="C82" s="96" t="s">
        <v>96</v>
      </c>
      <c r="D82" s="70" t="s">
        <v>88</v>
      </c>
      <c r="E82" s="71" t="s">
        <v>89</v>
      </c>
      <c r="F82" s="70" t="s">
        <v>90</v>
      </c>
      <c r="G82" s="72" t="s">
        <v>83</v>
      </c>
      <c r="H82" s="70" t="s">
        <v>84</v>
      </c>
      <c r="I82" s="72" t="s">
        <v>85</v>
      </c>
      <c r="J82" s="96" t="s">
        <v>102</v>
      </c>
    </row>
    <row r="83" spans="1:10" ht="15">
      <c r="A83" s="144"/>
      <c r="B83" s="145"/>
      <c r="C83" s="146"/>
      <c r="D83" s="147"/>
      <c r="E83" s="146"/>
      <c r="F83" s="147"/>
      <c r="G83" s="148"/>
      <c r="H83" s="147"/>
      <c r="I83" s="148"/>
      <c r="J83" s="98">
        <f>SUM(Table35623167988[[#This Row],[231 Program]:[State Admin: 1938001]])</f>
        <v>0</v>
      </c>
    </row>
    <row r="84" spans="1:10" ht="15">
      <c r="A84" s="149"/>
      <c r="B84" s="150"/>
      <c r="C84" s="146"/>
      <c r="D84" s="147"/>
      <c r="E84" s="146"/>
      <c r="F84" s="147"/>
      <c r="G84" s="148"/>
      <c r="H84" s="147"/>
      <c r="I84" s="148"/>
      <c r="J84" s="98">
        <f>SUM(Table35623167988[[#This Row],[231 Program]:[State Admin: 1938001]])</f>
        <v>0</v>
      </c>
    </row>
    <row r="85" spans="1:10" ht="15">
      <c r="A85" s="149"/>
      <c r="B85" s="152"/>
      <c r="C85" s="153"/>
      <c r="D85" s="147"/>
      <c r="E85" s="148"/>
      <c r="F85" s="147"/>
      <c r="G85" s="148"/>
      <c r="H85" s="147"/>
      <c r="I85" s="148"/>
      <c r="J85" s="151">
        <f>SUM(Table35623167988[[#This Row],[231 Program]:[State Admin: 1938001]])</f>
        <v>0</v>
      </c>
    </row>
    <row r="86" spans="1:10" ht="15">
      <c r="A86" s="149"/>
      <c r="B86" s="152"/>
      <c r="C86" s="153"/>
      <c r="D86" s="147"/>
      <c r="E86" s="148"/>
      <c r="F86" s="147"/>
      <c r="G86" s="148"/>
      <c r="H86" s="147"/>
      <c r="I86" s="148"/>
      <c r="J86" s="151">
        <f>SUM(Table35623167988[[#This Row],[231 Program]:[State Admin: 1938001]])</f>
        <v>0</v>
      </c>
    </row>
    <row r="87" spans="1:10" ht="15">
      <c r="A87" s="149"/>
      <c r="B87" s="150"/>
      <c r="C87" s="146"/>
      <c r="D87" s="147"/>
      <c r="E87" s="146"/>
      <c r="F87" s="147"/>
      <c r="G87" s="148"/>
      <c r="H87" s="147"/>
      <c r="I87" s="148"/>
      <c r="J87" s="98">
        <f>SUM(Table35623167988[[#This Row],[231 Program]:[State Admin: 1938001]])</f>
        <v>0</v>
      </c>
    </row>
    <row r="88" spans="1:10" ht="15">
      <c r="A88" s="149"/>
      <c r="B88" s="150"/>
      <c r="C88" s="146"/>
      <c r="D88" s="147"/>
      <c r="E88" s="146"/>
      <c r="F88" s="147"/>
      <c r="G88" s="148"/>
      <c r="H88" s="147"/>
      <c r="I88" s="148"/>
      <c r="J88" s="98">
        <f>SUM(Table35623167988[[#This Row],[231 Program]:[State Admin: 1938001]])</f>
        <v>0</v>
      </c>
    </row>
    <row r="89" spans="1:10" ht="15">
      <c r="A89" s="149"/>
      <c r="B89" s="150"/>
      <c r="C89" s="146"/>
      <c r="D89" s="147"/>
      <c r="E89" s="146"/>
      <c r="F89" s="147"/>
      <c r="G89" s="148"/>
      <c r="H89" s="147"/>
      <c r="I89" s="148"/>
      <c r="J89" s="98">
        <f>SUM(Table35623167988[[#This Row],[231 Program]:[State Admin: 1938001]])</f>
        <v>0</v>
      </c>
    </row>
    <row r="90" spans="1:10" ht="15">
      <c r="A90" s="149"/>
      <c r="B90" s="150"/>
      <c r="C90" s="146"/>
      <c r="D90" s="147"/>
      <c r="E90" s="146"/>
      <c r="F90" s="147"/>
      <c r="G90" s="148"/>
      <c r="H90" s="147"/>
      <c r="I90" s="148"/>
      <c r="J90" s="98">
        <f>SUM(Table35623167988[[#This Row],[231 Program]:[State Admin: 1938001]])</f>
        <v>0</v>
      </c>
    </row>
    <row r="91" spans="1:10" ht="15.75" thickBot="1">
      <c r="A91" s="94" t="s">
        <v>16</v>
      </c>
      <c r="B91" s="95"/>
      <c r="C91" s="97">
        <f aca="true" t="shared" si="5" ref="C91:I91">SUM(C83:C90)</f>
        <v>0</v>
      </c>
      <c r="D91" s="88">
        <f t="shared" si="5"/>
        <v>0</v>
      </c>
      <c r="E91" s="88">
        <f t="shared" si="5"/>
        <v>0</v>
      </c>
      <c r="F91" s="88">
        <f t="shared" si="5"/>
        <v>0</v>
      </c>
      <c r="G91" s="88">
        <f t="shared" si="5"/>
        <v>0</v>
      </c>
      <c r="H91" s="88">
        <f t="shared" si="5"/>
        <v>0</v>
      </c>
      <c r="I91" s="88">
        <f t="shared" si="5"/>
        <v>0</v>
      </c>
      <c r="J91" s="97">
        <f>SUM(Table35623167988[[#This Row],[231 Program]:[State Admin: 1938001]])</f>
        <v>0</v>
      </c>
    </row>
    <row r="92" ht="15.75" thickTop="1"/>
    <row r="93" spans="1:10" ht="16.5" thickBot="1">
      <c r="A93" s="274" t="s">
        <v>12</v>
      </c>
      <c r="B93" s="229"/>
      <c r="C93" s="229"/>
      <c r="D93" s="229"/>
      <c r="E93" s="229"/>
      <c r="F93" s="229"/>
      <c r="G93" s="229"/>
      <c r="H93" s="229"/>
      <c r="I93" s="229"/>
      <c r="J93" s="229"/>
    </row>
    <row r="94" spans="1:10" ht="17.25" thickBot="1" thickTop="1">
      <c r="A94" s="284" t="s">
        <v>93</v>
      </c>
      <c r="B94" s="285"/>
      <c r="C94" s="286"/>
      <c r="D94" s="287" t="s">
        <v>109</v>
      </c>
      <c r="E94" s="282"/>
      <c r="F94" s="282"/>
      <c r="G94" s="282"/>
      <c r="H94" s="282"/>
      <c r="I94" s="282"/>
      <c r="J94" s="283"/>
    </row>
    <row r="95" spans="1:10" ht="45.75" thickTop="1">
      <c r="A95" s="92" t="s">
        <v>94</v>
      </c>
      <c r="B95" s="78" t="s">
        <v>95</v>
      </c>
      <c r="C95" s="96" t="s">
        <v>98</v>
      </c>
      <c r="D95" s="70" t="s">
        <v>88</v>
      </c>
      <c r="E95" s="71" t="s">
        <v>89</v>
      </c>
      <c r="F95" s="70" t="s">
        <v>90</v>
      </c>
      <c r="G95" s="72" t="s">
        <v>83</v>
      </c>
      <c r="H95" s="70" t="s">
        <v>84</v>
      </c>
      <c r="I95" s="72" t="s">
        <v>85</v>
      </c>
      <c r="J95" s="96" t="s">
        <v>102</v>
      </c>
    </row>
    <row r="96" spans="1:10" ht="15">
      <c r="A96" s="154"/>
      <c r="B96" s="155"/>
      <c r="C96" s="156"/>
      <c r="D96" s="157"/>
      <c r="E96" s="156"/>
      <c r="F96" s="157"/>
      <c r="G96" s="156"/>
      <c r="H96" s="157"/>
      <c r="I96" s="156"/>
      <c r="J96" s="98">
        <f>SUM(Table356237178089[[#This Row],[231 Program]:[State Admin: 1938001]])</f>
        <v>0</v>
      </c>
    </row>
    <row r="97" spans="1:10" ht="15">
      <c r="A97" s="158"/>
      <c r="B97" s="159"/>
      <c r="C97" s="160"/>
      <c r="D97" s="157"/>
      <c r="E97" s="156"/>
      <c r="F97" s="157"/>
      <c r="G97" s="156"/>
      <c r="H97" s="157"/>
      <c r="I97" s="156"/>
      <c r="J97" s="98">
        <f>SUM(Table356237178089[[#This Row],[231 Program]:[State Admin: 1938001]])</f>
        <v>0</v>
      </c>
    </row>
    <row r="98" spans="1:10" ht="15">
      <c r="A98" s="158"/>
      <c r="B98" s="159"/>
      <c r="C98" s="156"/>
      <c r="D98" s="157"/>
      <c r="E98" s="156"/>
      <c r="F98" s="157"/>
      <c r="G98" s="156"/>
      <c r="H98" s="157"/>
      <c r="I98" s="156"/>
      <c r="J98" s="151">
        <f>SUM(Table356237178089[[#This Row],[231 Program]:[State Admin: 1938001]])</f>
        <v>0</v>
      </c>
    </row>
    <row r="99" spans="1:10" ht="15">
      <c r="A99" s="158"/>
      <c r="B99" s="159"/>
      <c r="C99" s="156"/>
      <c r="D99" s="157"/>
      <c r="E99" s="156"/>
      <c r="F99" s="157"/>
      <c r="G99" s="156"/>
      <c r="H99" s="157"/>
      <c r="I99" s="156"/>
      <c r="J99" s="151">
        <f>SUM(Table356237178089[[#This Row],[231 Program]:[State Admin: 1938001]])</f>
        <v>0</v>
      </c>
    </row>
    <row r="100" spans="1:10" ht="15">
      <c r="A100" s="158"/>
      <c r="B100" s="159"/>
      <c r="C100" s="156"/>
      <c r="D100" s="157"/>
      <c r="E100" s="156"/>
      <c r="F100" s="157"/>
      <c r="G100" s="156"/>
      <c r="H100" s="157"/>
      <c r="I100" s="156"/>
      <c r="J100" s="151">
        <f>SUM(Table356237178089[[#This Row],[231 Program]:[State Admin: 1938001]])</f>
        <v>0</v>
      </c>
    </row>
    <row r="101" spans="1:10" ht="15">
      <c r="A101" s="158"/>
      <c r="B101" s="159"/>
      <c r="C101" s="160"/>
      <c r="D101" s="157"/>
      <c r="E101" s="156"/>
      <c r="F101" s="157"/>
      <c r="G101" s="156"/>
      <c r="H101" s="157"/>
      <c r="I101" s="156"/>
      <c r="J101" s="98">
        <f>SUM(Table356237178089[[#This Row],[231 Program]:[State Admin: 1938001]])</f>
        <v>0</v>
      </c>
    </row>
    <row r="102" spans="1:10" ht="15">
      <c r="A102" s="158"/>
      <c r="B102" s="159"/>
      <c r="C102" s="160"/>
      <c r="D102" s="157"/>
      <c r="E102" s="156"/>
      <c r="F102" s="157"/>
      <c r="G102" s="156"/>
      <c r="H102" s="157"/>
      <c r="I102" s="156"/>
      <c r="J102" s="98">
        <f>SUM(Table356237178089[[#This Row],[231 Program]:[State Admin: 1938001]])</f>
        <v>0</v>
      </c>
    </row>
    <row r="103" spans="1:10" ht="15">
      <c r="A103" s="158"/>
      <c r="B103" s="159"/>
      <c r="C103" s="160"/>
      <c r="D103" s="157"/>
      <c r="E103" s="156"/>
      <c r="F103" s="157"/>
      <c r="G103" s="156"/>
      <c r="H103" s="157"/>
      <c r="I103" s="156"/>
      <c r="J103" s="98">
        <f>SUM(Table356237178089[[#This Row],[231 Program]:[State Admin: 1938001]])</f>
        <v>0</v>
      </c>
    </row>
    <row r="104" spans="1:10" ht="15.75" thickBot="1">
      <c r="A104" s="94" t="s">
        <v>16</v>
      </c>
      <c r="B104" s="95"/>
      <c r="C104" s="97">
        <f aca="true" t="shared" si="6" ref="C104:I104">SUM(C96:C103)</f>
        <v>0</v>
      </c>
      <c r="D104" s="88">
        <f t="shared" si="6"/>
        <v>0</v>
      </c>
      <c r="E104" s="88">
        <f t="shared" si="6"/>
        <v>0</v>
      </c>
      <c r="F104" s="88">
        <f t="shared" si="6"/>
        <v>0</v>
      </c>
      <c r="G104" s="88">
        <f t="shared" si="6"/>
        <v>0</v>
      </c>
      <c r="H104" s="88">
        <f t="shared" si="6"/>
        <v>0</v>
      </c>
      <c r="I104" s="88">
        <f t="shared" si="6"/>
        <v>0</v>
      </c>
      <c r="J104" s="97">
        <f>SUM(Table356237178089[[#This Row],[231 Program]:[State Admin: 1938001]])</f>
        <v>0</v>
      </c>
    </row>
    <row r="105" ht="15.75" thickTop="1"/>
    <row r="106" spans="1:10" ht="16.5" thickBot="1">
      <c r="A106" s="274" t="s">
        <v>13</v>
      </c>
      <c r="B106" s="229"/>
      <c r="C106" s="229"/>
      <c r="D106" s="229"/>
      <c r="E106" s="229"/>
      <c r="F106" s="229"/>
      <c r="G106" s="229"/>
      <c r="H106" s="229"/>
      <c r="I106" s="229"/>
      <c r="J106" s="229"/>
    </row>
    <row r="107" spans="1:10" ht="17.25" thickBot="1" thickTop="1">
      <c r="A107" s="284" t="s">
        <v>93</v>
      </c>
      <c r="B107" s="285"/>
      <c r="C107" s="286"/>
      <c r="D107" s="287" t="s">
        <v>109</v>
      </c>
      <c r="E107" s="282"/>
      <c r="F107" s="282"/>
      <c r="G107" s="282"/>
      <c r="H107" s="282"/>
      <c r="I107" s="282"/>
      <c r="J107" s="283"/>
    </row>
    <row r="108" spans="1:10" ht="45.75" thickTop="1">
      <c r="A108" s="92" t="s">
        <v>94</v>
      </c>
      <c r="B108" s="78" t="s">
        <v>99</v>
      </c>
      <c r="C108" s="96" t="s">
        <v>96</v>
      </c>
      <c r="D108" s="70" t="s">
        <v>88</v>
      </c>
      <c r="E108" s="71" t="s">
        <v>89</v>
      </c>
      <c r="F108" s="70" t="s">
        <v>90</v>
      </c>
      <c r="G108" s="72" t="s">
        <v>83</v>
      </c>
      <c r="H108" s="70" t="s">
        <v>84</v>
      </c>
      <c r="I108" s="72" t="s">
        <v>85</v>
      </c>
      <c r="J108" s="96" t="s">
        <v>102</v>
      </c>
    </row>
    <row r="109" spans="1:10" ht="15">
      <c r="A109" s="154"/>
      <c r="B109" s="155"/>
      <c r="C109" s="156"/>
      <c r="D109" s="157"/>
      <c r="E109" s="156"/>
      <c r="F109" s="157"/>
      <c r="G109" s="156"/>
      <c r="H109" s="157"/>
      <c r="I109" s="156"/>
      <c r="J109" s="98">
        <f>SUM(Table3562378188190[[#This Row],[231 Program]:[State Admin: 1938001]])</f>
        <v>0</v>
      </c>
    </row>
    <row r="110" spans="1:10" ht="15">
      <c r="A110" s="158"/>
      <c r="B110" s="159"/>
      <c r="C110" s="160"/>
      <c r="D110" s="157"/>
      <c r="E110" s="156"/>
      <c r="F110" s="157"/>
      <c r="G110" s="156"/>
      <c r="H110" s="157"/>
      <c r="I110" s="156"/>
      <c r="J110" s="98">
        <f>SUM(Table3562378188190[[#This Row],[231 Program]:[State Admin: 1938001]])</f>
        <v>0</v>
      </c>
    </row>
    <row r="111" spans="1:10" ht="15">
      <c r="A111" s="158"/>
      <c r="B111" s="159"/>
      <c r="C111" s="156"/>
      <c r="D111" s="157"/>
      <c r="E111" s="156"/>
      <c r="F111" s="157"/>
      <c r="G111" s="156"/>
      <c r="H111" s="157"/>
      <c r="I111" s="156"/>
      <c r="J111" s="151">
        <f>SUM(Table3562378188190[[#This Row],[231 Program]:[State Admin: 1938001]])</f>
        <v>0</v>
      </c>
    </row>
    <row r="112" spans="1:10" ht="15">
      <c r="A112" s="158"/>
      <c r="B112" s="159"/>
      <c r="C112" s="156"/>
      <c r="D112" s="157"/>
      <c r="E112" s="156"/>
      <c r="F112" s="157"/>
      <c r="G112" s="156"/>
      <c r="H112" s="157"/>
      <c r="I112" s="156"/>
      <c r="J112" s="151">
        <f>SUM(Table3562378188190[[#This Row],[231 Program]:[State Admin: 1938001]])</f>
        <v>0</v>
      </c>
    </row>
    <row r="113" spans="1:10" ht="15">
      <c r="A113" s="158"/>
      <c r="B113" s="159"/>
      <c r="C113" s="160"/>
      <c r="D113" s="157"/>
      <c r="E113" s="156"/>
      <c r="F113" s="157"/>
      <c r="G113" s="156"/>
      <c r="H113" s="157"/>
      <c r="I113" s="156"/>
      <c r="J113" s="98">
        <f>SUM(Table3562378188190[[#This Row],[231 Program]:[State Admin: 1938001]])</f>
        <v>0</v>
      </c>
    </row>
    <row r="114" spans="1:10" ht="15">
      <c r="A114" s="158"/>
      <c r="B114" s="159"/>
      <c r="C114" s="160"/>
      <c r="D114" s="157"/>
      <c r="E114" s="156"/>
      <c r="F114" s="157"/>
      <c r="G114" s="156"/>
      <c r="H114" s="157"/>
      <c r="I114" s="156"/>
      <c r="J114" s="98">
        <f>SUM(Table3562378188190[[#This Row],[231 Program]:[State Admin: 1938001]])</f>
        <v>0</v>
      </c>
    </row>
    <row r="115" spans="1:10" ht="15">
      <c r="A115" s="158"/>
      <c r="B115" s="159"/>
      <c r="C115" s="160"/>
      <c r="D115" s="157"/>
      <c r="E115" s="156"/>
      <c r="F115" s="157"/>
      <c r="G115" s="156"/>
      <c r="H115" s="157"/>
      <c r="I115" s="156"/>
      <c r="J115" s="98">
        <f>SUM(Table3562378188190[[#This Row],[231 Program]:[State Admin: 1938001]])</f>
        <v>0</v>
      </c>
    </row>
    <row r="116" spans="1:10" ht="15">
      <c r="A116" s="158"/>
      <c r="B116" s="159"/>
      <c r="C116" s="160"/>
      <c r="D116" s="157"/>
      <c r="E116" s="156"/>
      <c r="F116" s="157"/>
      <c r="G116" s="156"/>
      <c r="H116" s="157"/>
      <c r="I116" s="156"/>
      <c r="J116" s="98">
        <f>SUM(Table3562378188190[[#This Row],[231 Program]:[State Admin: 1938001]])</f>
        <v>0</v>
      </c>
    </row>
    <row r="117" spans="1:10" ht="15.75" thickBot="1">
      <c r="A117" s="94" t="s">
        <v>16</v>
      </c>
      <c r="B117" s="95"/>
      <c r="C117" s="97">
        <f aca="true" t="shared" si="7" ref="C117:I117">SUM(C109:C116)</f>
        <v>0</v>
      </c>
      <c r="D117" s="88">
        <f t="shared" si="7"/>
        <v>0</v>
      </c>
      <c r="E117" s="88">
        <f t="shared" si="7"/>
        <v>0</v>
      </c>
      <c r="F117" s="88">
        <f t="shared" si="7"/>
        <v>0</v>
      </c>
      <c r="G117" s="88">
        <f t="shared" si="7"/>
        <v>0</v>
      </c>
      <c r="H117" s="88">
        <f t="shared" si="7"/>
        <v>0</v>
      </c>
      <c r="I117" s="88">
        <f t="shared" si="7"/>
        <v>0</v>
      </c>
      <c r="J117" s="97">
        <f>SUM(Table3562378188190[[#This Row],[231 Program]:[State Admin: 1938001]])</f>
        <v>0</v>
      </c>
    </row>
    <row r="118" ht="15.75" thickTop="1"/>
    <row r="119" spans="1:10" ht="16.5" thickBot="1">
      <c r="A119" s="274" t="s">
        <v>100</v>
      </c>
      <c r="B119" s="229"/>
      <c r="C119" s="229"/>
      <c r="D119" s="229"/>
      <c r="E119" s="229"/>
      <c r="F119" s="229"/>
      <c r="G119" s="229"/>
      <c r="H119" s="229"/>
      <c r="I119" s="229"/>
      <c r="J119" s="229"/>
    </row>
    <row r="120" spans="1:10" ht="17.25" thickBot="1" thickTop="1">
      <c r="A120" s="284" t="s">
        <v>93</v>
      </c>
      <c r="B120" s="285"/>
      <c r="C120" s="286"/>
      <c r="D120" s="287" t="s">
        <v>109</v>
      </c>
      <c r="E120" s="282"/>
      <c r="F120" s="282"/>
      <c r="G120" s="282"/>
      <c r="H120" s="282"/>
      <c r="I120" s="282"/>
      <c r="J120" s="283"/>
    </row>
    <row r="121" spans="1:10" ht="45.75" thickTop="1">
      <c r="A121" s="92" t="s">
        <v>101</v>
      </c>
      <c r="B121" s="78" t="s">
        <v>95</v>
      </c>
      <c r="C121" s="79" t="s">
        <v>96</v>
      </c>
      <c r="D121" s="161" t="s">
        <v>88</v>
      </c>
      <c r="E121" s="162" t="s">
        <v>89</v>
      </c>
      <c r="F121" s="70" t="s">
        <v>90</v>
      </c>
      <c r="G121" s="72" t="s">
        <v>83</v>
      </c>
      <c r="H121" s="70" t="s">
        <v>84</v>
      </c>
      <c r="I121" s="72" t="s">
        <v>85</v>
      </c>
      <c r="J121" s="96" t="s">
        <v>102</v>
      </c>
    </row>
    <row r="122" spans="1:10" ht="15">
      <c r="A122" s="154"/>
      <c r="B122" s="155"/>
      <c r="C122" s="165"/>
      <c r="D122" s="166"/>
      <c r="E122" s="167"/>
      <c r="F122" s="157"/>
      <c r="G122" s="156"/>
      <c r="H122" s="157"/>
      <c r="I122" s="156"/>
      <c r="J122" s="98">
        <f>SUM(Table35623789198291[[#This Row],[231 Program]:[State Admin: 1938001]])</f>
        <v>0</v>
      </c>
    </row>
    <row r="123" spans="1:10" ht="15">
      <c r="A123" s="158"/>
      <c r="B123" s="159"/>
      <c r="C123" s="168"/>
      <c r="D123" s="157"/>
      <c r="E123" s="156"/>
      <c r="F123" s="157"/>
      <c r="G123" s="156"/>
      <c r="H123" s="157"/>
      <c r="I123" s="156"/>
      <c r="J123" s="98">
        <f>SUM(Table35623789198291[[#This Row],[231 Program]:[State Admin: 1938001]])</f>
        <v>0</v>
      </c>
    </row>
    <row r="124" spans="1:10" ht="15">
      <c r="A124" s="158"/>
      <c r="B124" s="159"/>
      <c r="C124" s="165"/>
      <c r="D124" s="157"/>
      <c r="E124" s="156"/>
      <c r="F124" s="157"/>
      <c r="G124" s="156"/>
      <c r="H124" s="157"/>
      <c r="I124" s="156"/>
      <c r="J124" s="151">
        <f>SUM(Table35623789198291[[#This Row],[231 Program]:[State Admin: 1938001]])</f>
        <v>0</v>
      </c>
    </row>
    <row r="125" spans="1:10" ht="15">
      <c r="A125" s="158"/>
      <c r="B125" s="159"/>
      <c r="C125" s="165"/>
      <c r="D125" s="157"/>
      <c r="E125" s="156"/>
      <c r="F125" s="157"/>
      <c r="G125" s="156"/>
      <c r="H125" s="157"/>
      <c r="I125" s="156"/>
      <c r="J125" s="151">
        <f>SUM(Table35623789198291[[#This Row],[231 Program]:[State Admin: 1938001]])</f>
        <v>0</v>
      </c>
    </row>
    <row r="126" spans="1:10" ht="15">
      <c r="A126" s="158"/>
      <c r="B126" s="159"/>
      <c r="C126" s="165"/>
      <c r="D126" s="157"/>
      <c r="E126" s="156"/>
      <c r="F126" s="157"/>
      <c r="G126" s="156"/>
      <c r="H126" s="157"/>
      <c r="I126" s="156"/>
      <c r="J126" s="151">
        <f>SUM(Table35623789198291[[#This Row],[231 Program]:[State Admin: 1938001]])</f>
        <v>0</v>
      </c>
    </row>
    <row r="127" spans="1:10" ht="15">
      <c r="A127" s="158"/>
      <c r="B127" s="159"/>
      <c r="C127" s="168"/>
      <c r="D127" s="157"/>
      <c r="E127" s="156"/>
      <c r="F127" s="157"/>
      <c r="G127" s="156"/>
      <c r="H127" s="157"/>
      <c r="I127" s="156"/>
      <c r="J127" s="98">
        <f>SUM(Table35623789198291[[#This Row],[231 Program]:[State Admin: 1938001]])</f>
        <v>0</v>
      </c>
    </row>
    <row r="128" spans="1:10" ht="15">
      <c r="A128" s="158"/>
      <c r="B128" s="159"/>
      <c r="C128" s="168"/>
      <c r="D128" s="157"/>
      <c r="E128" s="156"/>
      <c r="F128" s="157"/>
      <c r="G128" s="156"/>
      <c r="H128" s="157"/>
      <c r="I128" s="156"/>
      <c r="J128" s="98">
        <f>SUM(Table35623789198291[[#This Row],[231 Program]:[State Admin: 1938001]])</f>
        <v>0</v>
      </c>
    </row>
    <row r="129" spans="1:10" ht="15">
      <c r="A129" s="158"/>
      <c r="B129" s="159"/>
      <c r="C129" s="168"/>
      <c r="D129" s="169"/>
      <c r="E129" s="170"/>
      <c r="F129" s="157"/>
      <c r="G129" s="156"/>
      <c r="H129" s="157"/>
      <c r="I129" s="156"/>
      <c r="J129" s="98">
        <f>SUM(Table35623789198291[[#This Row],[231 Program]:[State Admin: 1938001]])</f>
        <v>0</v>
      </c>
    </row>
    <row r="130" spans="1:10" ht="15.75" thickBot="1">
      <c r="A130" s="94" t="s">
        <v>16</v>
      </c>
      <c r="B130" s="95"/>
      <c r="C130" s="108">
        <f aca="true" t="shared" si="8" ref="C130:I130">SUM(C122:C129)</f>
        <v>0</v>
      </c>
      <c r="D130" s="163">
        <f t="shared" si="8"/>
        <v>0</v>
      </c>
      <c r="E130" s="164">
        <f t="shared" si="8"/>
        <v>0</v>
      </c>
      <c r="F130" s="88">
        <f t="shared" si="8"/>
        <v>0</v>
      </c>
      <c r="G130" s="89">
        <f t="shared" si="8"/>
        <v>0</v>
      </c>
      <c r="H130" s="88">
        <f t="shared" si="8"/>
        <v>0</v>
      </c>
      <c r="I130" s="88">
        <f t="shared" si="8"/>
        <v>0</v>
      </c>
      <c r="J130" s="97">
        <f>SUM(Table35623789198291[[#This Row],[231 Program]:[State Admin: 1938001]])</f>
        <v>0</v>
      </c>
    </row>
    <row r="131" ht="15.75" thickTop="1"/>
  </sheetData>
  <mergeCells count="27">
    <mergeCell ref="A1:L1"/>
    <mergeCell ref="A2:E2"/>
    <mergeCell ref="F2:L2"/>
    <mergeCell ref="A22:M22"/>
    <mergeCell ref="A23:F23"/>
    <mergeCell ref="G23:M23"/>
    <mergeCell ref="A40:J40"/>
    <mergeCell ref="A42:C42"/>
    <mergeCell ref="D42:J42"/>
    <mergeCell ref="A54:J54"/>
    <mergeCell ref="A55:C55"/>
    <mergeCell ref="D55:J55"/>
    <mergeCell ref="A67:J67"/>
    <mergeCell ref="A68:C68"/>
    <mergeCell ref="D68:J68"/>
    <mergeCell ref="A80:J80"/>
    <mergeCell ref="A81:C81"/>
    <mergeCell ref="D81:J81"/>
    <mergeCell ref="A119:J119"/>
    <mergeCell ref="A120:C120"/>
    <mergeCell ref="D120:J120"/>
    <mergeCell ref="A93:J93"/>
    <mergeCell ref="A94:C94"/>
    <mergeCell ref="D94:J94"/>
    <mergeCell ref="A106:J106"/>
    <mergeCell ref="A107:C107"/>
    <mergeCell ref="D107:J107"/>
  </mergeCells>
  <conditionalFormatting sqref="J65">
    <cfRule type="cellIs" priority="9" dxfId="140" operator="equal">
      <formula>$C$69</formula>
    </cfRule>
  </conditionalFormatting>
  <conditionalFormatting sqref="J91">
    <cfRule type="cellIs" priority="8" dxfId="140" operator="equal">
      <formula>$C$95</formula>
    </cfRule>
  </conditionalFormatting>
  <conditionalFormatting sqref="J104">
    <cfRule type="cellIs" priority="7" dxfId="140" operator="equal">
      <formula>$C$108</formula>
    </cfRule>
  </conditionalFormatting>
  <conditionalFormatting sqref="J117">
    <cfRule type="cellIs" priority="6" dxfId="140" operator="equal">
      <formula>$C$121</formula>
    </cfRule>
  </conditionalFormatting>
  <conditionalFormatting sqref="J130">
    <cfRule type="cellIs" priority="5" dxfId="140" operator="equal">
      <formula>$C$121</formula>
    </cfRule>
  </conditionalFormatting>
  <conditionalFormatting sqref="J77">
    <cfRule type="cellIs" priority="4" dxfId="140" operator="equal">
      <formula>$C$69</formula>
    </cfRule>
  </conditionalFormatting>
  <conditionalFormatting sqref="J52">
    <cfRule type="cellIs" priority="1" dxfId="140" operator="equal">
      <formula>$C$52</formula>
    </cfRule>
    <cfRule type="cellIs" priority="3" dxfId="140" operator="equal">
      <formula>$C$56</formula>
    </cfRule>
  </conditionalFormatting>
  <conditionalFormatting sqref="M38">
    <cfRule type="cellIs" priority="2" dxfId="140" operator="equal">
      <formula>$F$38</formula>
    </cfRule>
  </conditionalFormatting>
  <printOptions/>
  <pageMargins left="0.7" right="0.7" top="0.75" bottom="0.75" header="0.3" footer="0.3"/>
  <pageSetup horizontalDpi="600" verticalDpi="600" orientation="portrait" r:id="rId10"/>
  <tableParts>
    <tablePart r:id="rId3"/>
    <tablePart r:id="rId5"/>
    <tablePart r:id="rId9"/>
    <tablePart r:id="rId2"/>
    <tablePart r:id="rId8"/>
    <tablePart r:id="rId4"/>
    <tablePart r:id="rId7"/>
    <tablePart r:id="rId6"/>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130"/>
  <sheetViews>
    <sheetView workbookViewId="0" topLeftCell="A117">
      <selection activeCell="E133" sqref="E133"/>
    </sheetView>
  </sheetViews>
  <sheetFormatPr defaultColWidth="8.7109375" defaultRowHeight="15"/>
  <cols>
    <col min="1" max="12" width="12.00390625" style="0" customWidth="1"/>
    <col min="13" max="13" width="10.421875" style="0" customWidth="1"/>
  </cols>
  <sheetData>
    <row r="1" spans="1:12" ht="16.5" thickBot="1">
      <c r="A1" s="274" t="s">
        <v>6</v>
      </c>
      <c r="B1" s="229"/>
      <c r="C1" s="229"/>
      <c r="D1" s="229"/>
      <c r="E1" s="229"/>
      <c r="F1" s="229"/>
      <c r="G1" s="229"/>
      <c r="H1" s="229"/>
      <c r="I1" s="229"/>
      <c r="J1" s="229"/>
      <c r="K1" s="229"/>
      <c r="L1" s="229"/>
    </row>
    <row r="2" spans="1:12" ht="17.25" thickBot="1" thickTop="1">
      <c r="A2" s="275" t="s">
        <v>80</v>
      </c>
      <c r="B2" s="276"/>
      <c r="C2" s="276"/>
      <c r="D2" s="276"/>
      <c r="E2" s="277"/>
      <c r="F2" s="278" t="s">
        <v>107</v>
      </c>
      <c r="G2" s="278"/>
      <c r="H2" s="278"/>
      <c r="I2" s="278"/>
      <c r="J2" s="278"/>
      <c r="K2" s="278"/>
      <c r="L2" s="279"/>
    </row>
    <row r="3" spans="1:12" ht="46.5" thickBot="1" thickTop="1">
      <c r="A3" s="92" t="s">
        <v>81</v>
      </c>
      <c r="B3" s="78" t="s">
        <v>82</v>
      </c>
      <c r="C3" s="85" t="s">
        <v>105</v>
      </c>
      <c r="D3" s="85" t="s">
        <v>106</v>
      </c>
      <c r="E3" s="93" t="s">
        <v>108</v>
      </c>
      <c r="F3" s="90" t="s">
        <v>113</v>
      </c>
      <c r="G3" s="71" t="s">
        <v>114</v>
      </c>
      <c r="H3" s="70" t="s">
        <v>112</v>
      </c>
      <c r="I3" s="72" t="s">
        <v>83</v>
      </c>
      <c r="J3" s="70" t="s">
        <v>110</v>
      </c>
      <c r="K3" s="72" t="s">
        <v>111</v>
      </c>
      <c r="L3" s="73" t="s">
        <v>102</v>
      </c>
    </row>
    <row r="4" spans="1:12" ht="15.75" thickTop="1">
      <c r="A4" s="99"/>
      <c r="B4" s="100"/>
      <c r="C4" s="101"/>
      <c r="D4" s="101"/>
      <c r="E4" s="87">
        <f>Table312758493[[#This Row],[Monthly Salary]]+Table312758493[[#This Row],[Monthly Benefits]]</f>
        <v>0</v>
      </c>
      <c r="F4" s="101"/>
      <c r="G4" s="102"/>
      <c r="H4" s="103"/>
      <c r="I4" s="104"/>
      <c r="J4" s="103"/>
      <c r="K4" s="104"/>
      <c r="L4" s="86">
        <f>SUM(Table312758493[[#This Row],[231 Program ]:[State Admin]])</f>
        <v>0</v>
      </c>
    </row>
    <row r="5" spans="1:12" ht="15">
      <c r="A5" s="99"/>
      <c r="B5" s="100"/>
      <c r="C5" s="101"/>
      <c r="D5" s="101"/>
      <c r="E5" s="87">
        <f>Table312758493[[#This Row],[Monthly Salary]]+Table312758493[[#This Row],[Monthly Benefits]]</f>
        <v>0</v>
      </c>
      <c r="F5" s="101"/>
      <c r="G5" s="102"/>
      <c r="H5" s="103"/>
      <c r="I5" s="104"/>
      <c r="J5" s="103"/>
      <c r="K5" s="104"/>
      <c r="L5" s="86">
        <f>SUM(Table312758493[[#This Row],[231 Program ]:[State Admin]])</f>
        <v>0</v>
      </c>
    </row>
    <row r="6" spans="1:12" ht="15">
      <c r="A6" s="99"/>
      <c r="B6" s="100"/>
      <c r="C6" s="101"/>
      <c r="D6" s="101"/>
      <c r="E6" s="87">
        <f>Table312758493[[#This Row],[Monthly Salary]]+Table312758493[[#This Row],[Monthly Benefits]]</f>
        <v>0</v>
      </c>
      <c r="F6" s="101"/>
      <c r="G6" s="102"/>
      <c r="H6" s="103"/>
      <c r="I6" s="104"/>
      <c r="J6" s="103"/>
      <c r="K6" s="104"/>
      <c r="L6" s="86">
        <f>SUM(Table312758493[[#This Row],[231 Program ]:[State Admin]])</f>
        <v>0</v>
      </c>
    </row>
    <row r="7" spans="1:12" ht="15">
      <c r="A7" s="99"/>
      <c r="B7" s="100"/>
      <c r="C7" s="101"/>
      <c r="D7" s="101"/>
      <c r="E7" s="87">
        <f>Table312758493[[#This Row],[Monthly Salary]]+Table312758493[[#This Row],[Monthly Benefits]]</f>
        <v>0</v>
      </c>
      <c r="F7" s="101"/>
      <c r="G7" s="102"/>
      <c r="H7" s="103"/>
      <c r="I7" s="104"/>
      <c r="J7" s="103"/>
      <c r="K7" s="104"/>
      <c r="L7" s="86">
        <f>SUM(Table312758493[[#This Row],[231 Program ]:[State Admin]])</f>
        <v>0</v>
      </c>
    </row>
    <row r="8" spans="1:12" ht="15">
      <c r="A8" s="99"/>
      <c r="B8" s="100"/>
      <c r="C8" s="101"/>
      <c r="D8" s="101"/>
      <c r="E8" s="87">
        <f>Table312758493[[#This Row],[Monthly Salary]]+Table312758493[[#This Row],[Monthly Benefits]]</f>
        <v>0</v>
      </c>
      <c r="F8" s="101"/>
      <c r="G8" s="102"/>
      <c r="H8" s="103"/>
      <c r="I8" s="104"/>
      <c r="J8" s="103"/>
      <c r="K8" s="104"/>
      <c r="L8" s="86">
        <f>SUM(Table312758493[[#This Row],[231 Program ]:[State Admin]])</f>
        <v>0</v>
      </c>
    </row>
    <row r="9" spans="1:12" ht="15">
      <c r="A9" s="99"/>
      <c r="B9" s="100"/>
      <c r="C9" s="101"/>
      <c r="D9" s="101"/>
      <c r="E9" s="87">
        <f>Table312758493[[#This Row],[Monthly Salary]]+Table312758493[[#This Row],[Monthly Benefits]]</f>
        <v>0</v>
      </c>
      <c r="F9" s="101"/>
      <c r="G9" s="102"/>
      <c r="H9" s="103"/>
      <c r="I9" s="104"/>
      <c r="J9" s="103"/>
      <c r="K9" s="104"/>
      <c r="L9" s="86">
        <f>SUM(Table312758493[[#This Row],[231 Program ]:[State Admin]])</f>
        <v>0</v>
      </c>
    </row>
    <row r="10" spans="1:12" ht="15">
      <c r="A10" s="99"/>
      <c r="B10" s="100"/>
      <c r="C10" s="101"/>
      <c r="D10" s="101"/>
      <c r="E10" s="87">
        <f>Table312758493[[#This Row],[Monthly Salary]]+Table312758493[[#This Row],[Monthly Benefits]]</f>
        <v>0</v>
      </c>
      <c r="F10" s="101"/>
      <c r="G10" s="102"/>
      <c r="H10" s="103"/>
      <c r="I10" s="104"/>
      <c r="J10" s="103"/>
      <c r="K10" s="104"/>
      <c r="L10" s="86">
        <f>SUM(Table312758493[[#This Row],[231 Program ]:[State Admin]])</f>
        <v>0</v>
      </c>
    </row>
    <row r="11" spans="1:12" ht="15">
      <c r="A11" s="99"/>
      <c r="B11" s="100"/>
      <c r="C11" s="101"/>
      <c r="D11" s="101"/>
      <c r="E11" s="87">
        <f>Table312758493[[#This Row],[Monthly Salary]]+Table312758493[[#This Row],[Monthly Benefits]]</f>
        <v>0</v>
      </c>
      <c r="F11" s="101"/>
      <c r="G11" s="102"/>
      <c r="H11" s="103"/>
      <c r="I11" s="104"/>
      <c r="J11" s="103"/>
      <c r="K11" s="104"/>
      <c r="L11" s="86">
        <f>SUM(Table312758493[[#This Row],[231 Program ]:[State Admin]])</f>
        <v>0</v>
      </c>
    </row>
    <row r="12" spans="1:12" ht="15">
      <c r="A12" s="99"/>
      <c r="B12" s="100"/>
      <c r="C12" s="101"/>
      <c r="D12" s="101"/>
      <c r="E12" s="87">
        <f>Table312758493[[#This Row],[Monthly Salary]]+Table312758493[[#This Row],[Monthly Benefits]]</f>
        <v>0</v>
      </c>
      <c r="F12" s="101"/>
      <c r="G12" s="102"/>
      <c r="H12" s="103"/>
      <c r="I12" s="104"/>
      <c r="J12" s="103"/>
      <c r="K12" s="104"/>
      <c r="L12" s="86">
        <f>SUM(Table312758493[[#This Row],[231 Program ]:[State Admin]])</f>
        <v>0</v>
      </c>
    </row>
    <row r="13" spans="1:12" ht="15">
      <c r="A13" s="99"/>
      <c r="B13" s="100"/>
      <c r="C13" s="101"/>
      <c r="D13" s="101"/>
      <c r="E13" s="87">
        <f>Table312758493[[#This Row],[Monthly Salary]]+Table312758493[[#This Row],[Monthly Benefits]]</f>
        <v>0</v>
      </c>
      <c r="F13" s="101"/>
      <c r="G13" s="102"/>
      <c r="H13" s="103"/>
      <c r="I13" s="104"/>
      <c r="J13" s="103"/>
      <c r="K13" s="104"/>
      <c r="L13" s="86">
        <f>SUM(Table312758493[[#This Row],[231 Program ]:[State Admin]])</f>
        <v>0</v>
      </c>
    </row>
    <row r="14" spans="1:12" ht="15">
      <c r="A14" s="99"/>
      <c r="B14" s="100"/>
      <c r="C14" s="101"/>
      <c r="D14" s="101"/>
      <c r="E14" s="87">
        <f>Table312758493[[#This Row],[Monthly Salary]]+Table312758493[[#This Row],[Monthly Benefits]]</f>
        <v>0</v>
      </c>
      <c r="F14" s="101"/>
      <c r="G14" s="102"/>
      <c r="H14" s="103"/>
      <c r="I14" s="104"/>
      <c r="J14" s="103"/>
      <c r="K14" s="104"/>
      <c r="L14" s="86">
        <f>SUM(Table312758493[[#This Row],[231 Program ]:[State Admin]])</f>
        <v>0</v>
      </c>
    </row>
    <row r="15" spans="1:12" ht="15">
      <c r="A15" s="99"/>
      <c r="B15" s="100"/>
      <c r="C15" s="101"/>
      <c r="D15" s="101"/>
      <c r="E15" s="87">
        <f>Table312758493[[#This Row],[Monthly Salary]]+Table312758493[[#This Row],[Monthly Benefits]]</f>
        <v>0</v>
      </c>
      <c r="F15" s="101"/>
      <c r="G15" s="102"/>
      <c r="H15" s="103"/>
      <c r="I15" s="104"/>
      <c r="J15" s="103"/>
      <c r="K15" s="104"/>
      <c r="L15" s="86">
        <f>SUM(Table312758493[[#This Row],[231 Program ]:[State Admin]])</f>
        <v>0</v>
      </c>
    </row>
    <row r="16" spans="1:12" ht="15">
      <c r="A16" s="99"/>
      <c r="B16" s="100"/>
      <c r="C16" s="101"/>
      <c r="D16" s="101"/>
      <c r="E16" s="87">
        <f>Table312758493[[#This Row],[Monthly Salary]]+Table312758493[[#This Row],[Monthly Benefits]]</f>
        <v>0</v>
      </c>
      <c r="F16" s="101"/>
      <c r="G16" s="102"/>
      <c r="H16" s="103"/>
      <c r="I16" s="104"/>
      <c r="J16" s="103"/>
      <c r="K16" s="104"/>
      <c r="L16" s="86">
        <f>SUM(Table312758493[[#This Row],[231 Program ]:[State Admin]])</f>
        <v>0</v>
      </c>
    </row>
    <row r="17" spans="1:12" ht="15">
      <c r="A17" s="99"/>
      <c r="B17" s="100"/>
      <c r="C17" s="101"/>
      <c r="D17" s="101"/>
      <c r="E17" s="87">
        <f>Table312758493[[#This Row],[Monthly Salary]]+Table312758493[[#This Row],[Monthly Benefits]]</f>
        <v>0</v>
      </c>
      <c r="F17" s="101"/>
      <c r="G17" s="102"/>
      <c r="H17" s="103"/>
      <c r="I17" s="104"/>
      <c r="J17" s="103"/>
      <c r="K17" s="104"/>
      <c r="L17" s="86">
        <f>SUM(Table312758493[[#This Row],[231 Program ]:[State Admin]])</f>
        <v>0</v>
      </c>
    </row>
    <row r="18" spans="1:12" ht="15">
      <c r="A18" s="99"/>
      <c r="B18" s="100"/>
      <c r="C18" s="101"/>
      <c r="D18" s="101"/>
      <c r="E18" s="87">
        <f>Table312758493[[#This Row],[Monthly Salary]]+Table312758493[[#This Row],[Monthly Benefits]]</f>
        <v>0</v>
      </c>
      <c r="F18" s="101"/>
      <c r="G18" s="102"/>
      <c r="H18" s="103"/>
      <c r="I18" s="104"/>
      <c r="J18" s="103"/>
      <c r="K18" s="104"/>
      <c r="L18" s="86">
        <f>SUM(Table312758493[[#This Row],[231 Program ]:[State Admin]])</f>
        <v>0</v>
      </c>
    </row>
    <row r="19" spans="1:12" ht="15">
      <c r="A19" s="120"/>
      <c r="B19" s="121"/>
      <c r="C19" s="110"/>
      <c r="D19" s="110"/>
      <c r="E19" s="109">
        <f>Table312758493[[#This Row],[Monthly Salary]]+Table312758493[[#This Row],[Monthly Benefits]]</f>
        <v>0</v>
      </c>
      <c r="F19" s="110"/>
      <c r="G19" s="122"/>
      <c r="H19" s="123"/>
      <c r="I19" s="124"/>
      <c r="J19" s="123"/>
      <c r="K19" s="124"/>
      <c r="L19" s="119">
        <f>SUM(Table312758493[[#This Row],[231 Program ]:[State Admin]])</f>
        <v>0</v>
      </c>
    </row>
    <row r="20" spans="1:12" ht="15">
      <c r="A20" s="117" t="s">
        <v>16</v>
      </c>
      <c r="B20" s="117"/>
      <c r="C20" s="118">
        <f>SUM(C4:C19)</f>
        <v>0</v>
      </c>
      <c r="D20" s="118">
        <f>SUM(D4:D19)</f>
        <v>0</v>
      </c>
      <c r="E20" s="118">
        <f>Table312758493[[#This Row],[Monthly Salary]]+Table312758493[[#This Row],[Monthly Benefits]]</f>
        <v>0</v>
      </c>
      <c r="F20" s="118">
        <f aca="true" t="shared" si="0" ref="F20:K20">SUM(F4:F19)</f>
        <v>0</v>
      </c>
      <c r="G20" s="118">
        <f t="shared" si="0"/>
        <v>0</v>
      </c>
      <c r="H20" s="118">
        <f t="shared" si="0"/>
        <v>0</v>
      </c>
      <c r="I20" s="118">
        <f t="shared" si="0"/>
        <v>0</v>
      </c>
      <c r="J20" s="118">
        <f t="shared" si="0"/>
        <v>0</v>
      </c>
      <c r="K20" s="118">
        <f t="shared" si="0"/>
        <v>0</v>
      </c>
      <c r="L20" s="118">
        <f>SUM(L4:L19)</f>
        <v>0</v>
      </c>
    </row>
    <row r="21" spans="1:12" ht="15">
      <c r="A21" s="105"/>
      <c r="B21" s="105"/>
      <c r="C21" s="106"/>
      <c r="D21" s="106"/>
      <c r="E21" s="107"/>
      <c r="F21" s="77"/>
      <c r="G21" s="77"/>
      <c r="H21" s="77"/>
      <c r="I21" s="77"/>
      <c r="J21" s="77"/>
      <c r="K21" s="77"/>
      <c r="L21" s="107"/>
    </row>
    <row r="22" spans="1:13" ht="15.75">
      <c r="A22" s="291" t="s">
        <v>7</v>
      </c>
      <c r="B22" s="229"/>
      <c r="C22" s="229"/>
      <c r="D22" s="229"/>
      <c r="E22" s="229"/>
      <c r="F22" s="229"/>
      <c r="G22" s="229"/>
      <c r="H22" s="229"/>
      <c r="I22" s="229"/>
      <c r="J22" s="229"/>
      <c r="K22" s="229"/>
      <c r="L22" s="229"/>
      <c r="M22" s="292"/>
    </row>
    <row r="23" spans="1:13" ht="16.5" thickBot="1">
      <c r="A23" s="295" t="s">
        <v>80</v>
      </c>
      <c r="B23" s="296"/>
      <c r="C23" s="296"/>
      <c r="D23" s="296"/>
      <c r="E23" s="296"/>
      <c r="F23" s="296"/>
      <c r="G23" s="293" t="s">
        <v>109</v>
      </c>
      <c r="H23" s="293"/>
      <c r="I23" s="293"/>
      <c r="J23" s="293"/>
      <c r="K23" s="293"/>
      <c r="L23" s="293"/>
      <c r="M23" s="294"/>
    </row>
    <row r="24" spans="1:13" ht="45.75" thickTop="1">
      <c r="A24" s="114" t="s">
        <v>81</v>
      </c>
      <c r="B24" s="85" t="s">
        <v>82</v>
      </c>
      <c r="C24" s="85" t="s">
        <v>103</v>
      </c>
      <c r="D24" s="85" t="s">
        <v>104</v>
      </c>
      <c r="E24" s="115" t="s">
        <v>116</v>
      </c>
      <c r="F24" s="93" t="s">
        <v>108</v>
      </c>
      <c r="G24" s="114" t="s">
        <v>88</v>
      </c>
      <c r="H24" s="93" t="s">
        <v>89</v>
      </c>
      <c r="I24" s="114" t="s">
        <v>90</v>
      </c>
      <c r="J24" s="116" t="s">
        <v>83</v>
      </c>
      <c r="K24" s="114" t="s">
        <v>115</v>
      </c>
      <c r="L24" s="116" t="s">
        <v>111</v>
      </c>
      <c r="M24" s="115" t="s">
        <v>102</v>
      </c>
    </row>
    <row r="25" spans="1:13" ht="15">
      <c r="A25" s="99"/>
      <c r="B25" s="111"/>
      <c r="C25" s="111"/>
      <c r="D25" s="112"/>
      <c r="E25" s="113"/>
      <c r="F25" s="87">
        <f>(Table3513768594[[#This Row],[Hours Worked]]*Table3513768594[[#This Row],[Hourly Rate]])+Table3513768594[[#This Row],[Benefits]]</f>
        <v>0</v>
      </c>
      <c r="G25" s="103"/>
      <c r="H25" s="102"/>
      <c r="I25" s="103"/>
      <c r="J25" s="104"/>
      <c r="K25" s="103"/>
      <c r="L25" s="104"/>
      <c r="M25" s="74">
        <f>SUM(Table3513768594[[#This Row],[231 Program]:[State Admin]])</f>
        <v>0</v>
      </c>
    </row>
    <row r="26" spans="1:13" ht="15">
      <c r="A26" s="99"/>
      <c r="B26" s="111"/>
      <c r="C26" s="111"/>
      <c r="D26" s="112"/>
      <c r="E26" s="113"/>
      <c r="F26" s="87">
        <f>(Table3513768594[[#This Row],[Hours Worked]]*Table3513768594[[#This Row],[Hourly Rate]])+Table3513768594[[#This Row],[Benefits]]</f>
        <v>0</v>
      </c>
      <c r="G26" s="103"/>
      <c r="H26" s="102"/>
      <c r="I26" s="103"/>
      <c r="J26" s="104"/>
      <c r="K26" s="103"/>
      <c r="L26" s="104"/>
      <c r="M26" s="74">
        <f>SUM(Table3513768594[[#This Row],[231 Program]:[State Admin]])</f>
        <v>0</v>
      </c>
    </row>
    <row r="27" spans="1:13" ht="15">
      <c r="A27" s="99"/>
      <c r="B27" s="111"/>
      <c r="C27" s="111"/>
      <c r="D27" s="112"/>
      <c r="E27" s="113"/>
      <c r="F27" s="87">
        <f>(Table3513768594[[#This Row],[Hours Worked]]*Table3513768594[[#This Row],[Hourly Rate]])+Table3513768594[[#This Row],[Benefits]]</f>
        <v>0</v>
      </c>
      <c r="G27" s="103"/>
      <c r="H27" s="102"/>
      <c r="I27" s="103"/>
      <c r="J27" s="104"/>
      <c r="K27" s="103"/>
      <c r="L27" s="104"/>
      <c r="M27" s="74">
        <f>SUM(Table3513768594[[#This Row],[231 Program]:[State Admin]])</f>
        <v>0</v>
      </c>
    </row>
    <row r="28" spans="1:13" ht="15">
      <c r="A28" s="99"/>
      <c r="B28" s="111"/>
      <c r="C28" s="111"/>
      <c r="D28" s="112"/>
      <c r="E28" s="113"/>
      <c r="F28" s="87">
        <f>(Table3513768594[[#This Row],[Hours Worked]]*Table3513768594[[#This Row],[Hourly Rate]])+Table3513768594[[#This Row],[Benefits]]</f>
        <v>0</v>
      </c>
      <c r="G28" s="103"/>
      <c r="H28" s="102"/>
      <c r="I28" s="103"/>
      <c r="J28" s="104"/>
      <c r="K28" s="103"/>
      <c r="L28" s="104"/>
      <c r="M28" s="74">
        <f>SUM(Table3513768594[[#This Row],[231 Program]:[State Admin]])</f>
        <v>0</v>
      </c>
    </row>
    <row r="29" spans="1:13" ht="15">
      <c r="A29" s="99"/>
      <c r="B29" s="111"/>
      <c r="C29" s="111"/>
      <c r="D29" s="112"/>
      <c r="E29" s="113"/>
      <c r="F29" s="87">
        <f>(Table3513768594[[#This Row],[Hours Worked]]*Table3513768594[[#This Row],[Hourly Rate]])+Table3513768594[[#This Row],[Benefits]]</f>
        <v>0</v>
      </c>
      <c r="G29" s="103"/>
      <c r="H29" s="102"/>
      <c r="I29" s="103"/>
      <c r="J29" s="104"/>
      <c r="K29" s="103"/>
      <c r="L29" s="104"/>
      <c r="M29" s="74">
        <f>SUM(Table3513768594[[#This Row],[231 Program]:[State Admin]])</f>
        <v>0</v>
      </c>
    </row>
    <row r="30" spans="1:13" ht="15">
      <c r="A30" s="99"/>
      <c r="B30" s="111"/>
      <c r="C30" s="111"/>
      <c r="D30" s="112"/>
      <c r="E30" s="113"/>
      <c r="F30" s="87">
        <f>(Table3513768594[[#This Row],[Hours Worked]]*Table3513768594[[#This Row],[Hourly Rate]])+Table3513768594[[#This Row],[Benefits]]</f>
        <v>0</v>
      </c>
      <c r="G30" s="103"/>
      <c r="H30" s="102"/>
      <c r="I30" s="103"/>
      <c r="J30" s="104"/>
      <c r="K30" s="103"/>
      <c r="L30" s="104"/>
      <c r="M30" s="74">
        <f>SUM(Table3513768594[[#This Row],[231 Program]:[State Admin]])</f>
        <v>0</v>
      </c>
    </row>
    <row r="31" spans="1:13" ht="15">
      <c r="A31" s="99"/>
      <c r="B31" s="111"/>
      <c r="C31" s="111"/>
      <c r="D31" s="112"/>
      <c r="E31" s="113"/>
      <c r="F31" s="87">
        <f>(Table3513768594[[#This Row],[Hours Worked]]*Table3513768594[[#This Row],[Hourly Rate]])+Table3513768594[[#This Row],[Benefits]]</f>
        <v>0</v>
      </c>
      <c r="G31" s="103"/>
      <c r="H31" s="102"/>
      <c r="I31" s="103"/>
      <c r="J31" s="104"/>
      <c r="K31" s="103"/>
      <c r="L31" s="104"/>
      <c r="M31" s="74">
        <f>SUM(Table3513768594[[#This Row],[231 Program]:[State Admin]])</f>
        <v>0</v>
      </c>
    </row>
    <row r="32" spans="1:13" ht="15">
      <c r="A32" s="99"/>
      <c r="B32" s="111"/>
      <c r="C32" s="111"/>
      <c r="D32" s="112"/>
      <c r="E32" s="113"/>
      <c r="F32" s="87">
        <f>(Table3513768594[[#This Row],[Hours Worked]]*Table3513768594[[#This Row],[Hourly Rate]])+Table3513768594[[#This Row],[Benefits]]</f>
        <v>0</v>
      </c>
      <c r="G32" s="103"/>
      <c r="H32" s="102"/>
      <c r="I32" s="103"/>
      <c r="J32" s="104"/>
      <c r="K32" s="103"/>
      <c r="L32" s="104"/>
      <c r="M32" s="74">
        <f>SUM(Table3513768594[[#This Row],[231 Program]:[State Admin]])</f>
        <v>0</v>
      </c>
    </row>
    <row r="33" spans="1:13" ht="15">
      <c r="A33" s="99"/>
      <c r="B33" s="111"/>
      <c r="C33" s="111"/>
      <c r="D33" s="112"/>
      <c r="E33" s="113"/>
      <c r="F33" s="87">
        <f>(Table3513768594[[#This Row],[Hours Worked]]*Table3513768594[[#This Row],[Hourly Rate]])+Table3513768594[[#This Row],[Benefits]]</f>
        <v>0</v>
      </c>
      <c r="G33" s="103"/>
      <c r="H33" s="102"/>
      <c r="I33" s="103"/>
      <c r="J33" s="104"/>
      <c r="K33" s="103"/>
      <c r="L33" s="104"/>
      <c r="M33" s="74">
        <f>SUM(Table3513768594[[#This Row],[231 Program]:[State Admin]])</f>
        <v>0</v>
      </c>
    </row>
    <row r="34" spans="1:13" ht="15">
      <c r="A34" s="99"/>
      <c r="B34" s="111"/>
      <c r="C34" s="111"/>
      <c r="D34" s="112"/>
      <c r="E34" s="113"/>
      <c r="F34" s="87">
        <f>(Table3513768594[[#This Row],[Hours Worked]]*Table3513768594[[#This Row],[Hourly Rate]])+Table3513768594[[#This Row],[Benefits]]</f>
        <v>0</v>
      </c>
      <c r="G34" s="103"/>
      <c r="H34" s="102"/>
      <c r="I34" s="103"/>
      <c r="J34" s="104"/>
      <c r="K34" s="103"/>
      <c r="L34" s="104"/>
      <c r="M34" s="74">
        <f>SUM(Table3513768594[[#This Row],[231 Program]:[State Admin]])</f>
        <v>0</v>
      </c>
    </row>
    <row r="35" spans="1:13" ht="15">
      <c r="A35" s="99"/>
      <c r="B35" s="111"/>
      <c r="C35" s="111"/>
      <c r="D35" s="112"/>
      <c r="E35" s="113"/>
      <c r="F35" s="87">
        <f>(Table3513768594[[#This Row],[Hours Worked]]*Table3513768594[[#This Row],[Hourly Rate]])+Table3513768594[[#This Row],[Benefits]]</f>
        <v>0</v>
      </c>
      <c r="G35" s="103"/>
      <c r="H35" s="102"/>
      <c r="I35" s="103"/>
      <c r="J35" s="104"/>
      <c r="K35" s="103"/>
      <c r="L35" s="104"/>
      <c r="M35" s="74">
        <f>SUM(Table3513768594[[#This Row],[231 Program]:[State Admin]])</f>
        <v>0</v>
      </c>
    </row>
    <row r="36" spans="1:13" ht="15">
      <c r="A36" s="99"/>
      <c r="B36" s="111"/>
      <c r="C36" s="111"/>
      <c r="D36" s="112"/>
      <c r="E36" s="113"/>
      <c r="F36" s="87">
        <f>(Table3513768594[[#This Row],[Hours Worked]]*Table3513768594[[#This Row],[Hourly Rate]])+Table3513768594[[#This Row],[Benefits]]</f>
        <v>0</v>
      </c>
      <c r="G36" s="103"/>
      <c r="H36" s="102"/>
      <c r="I36" s="103"/>
      <c r="J36" s="104"/>
      <c r="K36" s="103"/>
      <c r="L36" s="104"/>
      <c r="M36" s="74">
        <f>SUM(Table3513768594[[#This Row],[231 Program]:[State Admin]])</f>
        <v>0</v>
      </c>
    </row>
    <row r="37" spans="1:13" ht="15">
      <c r="A37" s="99"/>
      <c r="B37" s="111"/>
      <c r="C37" s="111"/>
      <c r="D37" s="112"/>
      <c r="E37" s="113"/>
      <c r="F37" s="87">
        <f>(Table3513768594[[#This Row],[Hours Worked]]*Table3513768594[[#This Row],[Hourly Rate]])+Table3513768594[[#This Row],[Benefits]]</f>
        <v>0</v>
      </c>
      <c r="G37" s="103"/>
      <c r="H37" s="102"/>
      <c r="I37" s="103"/>
      <c r="J37" s="104"/>
      <c r="K37" s="103"/>
      <c r="L37" s="104"/>
      <c r="M37" s="74">
        <f>SUM(Table3513768594[[#This Row],[231 Program]:[State Admin]])</f>
        <v>0</v>
      </c>
    </row>
    <row r="38" spans="1:13" ht="15.75" thickBot="1">
      <c r="A38" s="94" t="s">
        <v>16</v>
      </c>
      <c r="B38" s="95"/>
      <c r="C38" s="91">
        <f>SUM(C25:C37)</f>
        <v>0</v>
      </c>
      <c r="D38" s="91">
        <f aca="true" t="shared" si="1" ref="D38:M38">SUM(D25:D37)</f>
        <v>0</v>
      </c>
      <c r="E38" s="91">
        <f t="shared" si="1"/>
        <v>0</v>
      </c>
      <c r="F38" s="91">
        <f t="shared" si="1"/>
        <v>0</v>
      </c>
      <c r="G38" s="91">
        <f t="shared" si="1"/>
        <v>0</v>
      </c>
      <c r="H38" s="91">
        <f t="shared" si="1"/>
        <v>0</v>
      </c>
      <c r="I38" s="91">
        <f t="shared" si="1"/>
        <v>0</v>
      </c>
      <c r="J38" s="91">
        <f t="shared" si="1"/>
        <v>0</v>
      </c>
      <c r="K38" s="91">
        <f t="shared" si="1"/>
        <v>0</v>
      </c>
      <c r="L38" s="91">
        <f t="shared" si="1"/>
        <v>0</v>
      </c>
      <c r="M38" s="91">
        <f t="shared" si="1"/>
        <v>0</v>
      </c>
    </row>
    <row r="39" ht="16.5" thickBot="1" thickTop="1"/>
    <row r="40" spans="1:11" ht="16.5" thickTop="1">
      <c r="A40" s="288" t="s">
        <v>91</v>
      </c>
      <c r="B40" s="289"/>
      <c r="C40" s="289"/>
      <c r="D40" s="289"/>
      <c r="E40" s="289"/>
      <c r="F40" s="289"/>
      <c r="G40" s="289"/>
      <c r="H40" s="289"/>
      <c r="I40" s="289"/>
      <c r="J40" s="290"/>
      <c r="K40" s="80"/>
    </row>
    <row r="41" spans="1:11" ht="16.5" thickBot="1">
      <c r="A41" s="126" t="s">
        <v>92</v>
      </c>
      <c r="B41" s="125"/>
      <c r="C41" s="125"/>
      <c r="D41" s="125"/>
      <c r="E41" s="125"/>
      <c r="F41" s="125"/>
      <c r="G41" s="125"/>
      <c r="H41" s="125"/>
      <c r="I41" s="125"/>
      <c r="J41" s="127"/>
      <c r="K41" s="81"/>
    </row>
    <row r="42" spans="1:11" ht="17.25" thickBot="1" thickTop="1">
      <c r="A42" s="280" t="s">
        <v>93</v>
      </c>
      <c r="B42" s="281"/>
      <c r="C42" s="281"/>
      <c r="D42" s="282" t="s">
        <v>109</v>
      </c>
      <c r="E42" s="282"/>
      <c r="F42" s="282"/>
      <c r="G42" s="282"/>
      <c r="H42" s="282"/>
      <c r="I42" s="282"/>
      <c r="J42" s="283"/>
      <c r="K42" s="80"/>
    </row>
    <row r="43" spans="1:10" ht="46.5" thickBot="1" thickTop="1">
      <c r="A43" s="128" t="s">
        <v>94</v>
      </c>
      <c r="B43" s="129" t="s">
        <v>95</v>
      </c>
      <c r="C43" s="129" t="s">
        <v>87</v>
      </c>
      <c r="D43" s="131" t="s">
        <v>88</v>
      </c>
      <c r="E43" s="132" t="s">
        <v>89</v>
      </c>
      <c r="F43" s="131" t="s">
        <v>90</v>
      </c>
      <c r="G43" s="132" t="s">
        <v>83</v>
      </c>
      <c r="H43" s="131" t="s">
        <v>84</v>
      </c>
      <c r="I43" s="132" t="s">
        <v>85</v>
      </c>
      <c r="J43" s="130" t="s">
        <v>86</v>
      </c>
    </row>
    <row r="44" spans="1:10" ht="15.75" thickTop="1">
      <c r="A44" s="133"/>
      <c r="B44" s="134"/>
      <c r="C44" s="135"/>
      <c r="D44" s="135"/>
      <c r="E44" s="135"/>
      <c r="F44" s="135"/>
      <c r="G44" s="135"/>
      <c r="H44" s="135"/>
      <c r="I44" s="135"/>
      <c r="J44" s="136">
        <f>SUM(Table35614778695[[#This Row],[231 Program]:[State Admin: 1938001]])</f>
        <v>0</v>
      </c>
    </row>
    <row r="45" spans="1:10" ht="15">
      <c r="A45" s="99"/>
      <c r="B45" s="137"/>
      <c r="C45" s="137"/>
      <c r="D45" s="137"/>
      <c r="E45" s="137"/>
      <c r="F45" s="137"/>
      <c r="G45" s="137"/>
      <c r="H45" s="137"/>
      <c r="I45" s="137"/>
      <c r="J45" s="138">
        <f>SUM(Table35614778695[[#This Row],[231 Program]:[State Admin: 1938001]])</f>
        <v>0</v>
      </c>
    </row>
    <row r="46" spans="1:10" ht="15">
      <c r="A46" s="99"/>
      <c r="B46" s="137"/>
      <c r="C46" s="137"/>
      <c r="D46" s="137"/>
      <c r="E46" s="137"/>
      <c r="F46" s="137"/>
      <c r="G46" s="137"/>
      <c r="H46" s="137"/>
      <c r="I46" s="137"/>
      <c r="J46" s="138">
        <f>SUM(Table35614778695[[#This Row],[231 Program]:[State Admin: 1938001]])</f>
        <v>0</v>
      </c>
    </row>
    <row r="47" spans="1:10" ht="15">
      <c r="A47" s="99"/>
      <c r="B47" s="137"/>
      <c r="C47" s="137"/>
      <c r="D47" s="137"/>
      <c r="E47" s="137"/>
      <c r="F47" s="137"/>
      <c r="G47" s="137"/>
      <c r="H47" s="137"/>
      <c r="I47" s="137"/>
      <c r="J47" s="138">
        <f>SUM(Table35614778695[[#This Row],[231 Program]:[State Admin: 1938001]])</f>
        <v>0</v>
      </c>
    </row>
    <row r="48" spans="1:10" ht="15">
      <c r="A48" s="99"/>
      <c r="B48" s="139"/>
      <c r="C48" s="137"/>
      <c r="D48" s="137"/>
      <c r="E48" s="137"/>
      <c r="F48" s="137"/>
      <c r="G48" s="137"/>
      <c r="H48" s="137"/>
      <c r="I48" s="137"/>
      <c r="J48" s="138">
        <f>SUM(Table35614778695[[#This Row],[231 Program]:[State Admin: 1938001]])</f>
        <v>0</v>
      </c>
    </row>
    <row r="49" spans="1:10" ht="15">
      <c r="A49" s="99"/>
      <c r="B49" s="139"/>
      <c r="C49" s="137"/>
      <c r="D49" s="137"/>
      <c r="E49" s="137"/>
      <c r="F49" s="137"/>
      <c r="G49" s="137"/>
      <c r="H49" s="137"/>
      <c r="I49" s="137"/>
      <c r="J49" s="138">
        <f>SUM(Table35614778695[[#This Row],[231 Program]:[State Admin: 1938001]])</f>
        <v>0</v>
      </c>
    </row>
    <row r="50" spans="1:10" ht="15">
      <c r="A50" s="99"/>
      <c r="B50" s="139"/>
      <c r="C50" s="137"/>
      <c r="D50" s="137"/>
      <c r="E50" s="137"/>
      <c r="F50" s="137"/>
      <c r="G50" s="137"/>
      <c r="H50" s="137"/>
      <c r="I50" s="137"/>
      <c r="J50" s="138">
        <f>SUM(Table35614778695[[#This Row],[231 Program]:[State Admin: 1938001]])</f>
        <v>0</v>
      </c>
    </row>
    <row r="51" spans="1:10" ht="15">
      <c r="A51" s="99"/>
      <c r="B51" s="139"/>
      <c r="C51" s="137"/>
      <c r="D51" s="137"/>
      <c r="E51" s="137"/>
      <c r="F51" s="137"/>
      <c r="G51" s="137"/>
      <c r="H51" s="137"/>
      <c r="I51" s="137"/>
      <c r="J51" s="138">
        <f>SUM(Table35614778695[[#This Row],[231 Program]:[State Admin: 1938001]])</f>
        <v>0</v>
      </c>
    </row>
    <row r="52" spans="1:11" ht="16.5" thickBot="1">
      <c r="A52" s="94" t="s">
        <v>16</v>
      </c>
      <c r="B52" s="140"/>
      <c r="C52" s="140">
        <f aca="true" t="shared" si="2" ref="C52:I52">SUM(C44:C51)</f>
        <v>0</v>
      </c>
      <c r="D52" s="140">
        <f t="shared" si="2"/>
        <v>0</v>
      </c>
      <c r="E52" s="140">
        <f t="shared" si="2"/>
        <v>0</v>
      </c>
      <c r="F52" s="140">
        <f t="shared" si="2"/>
        <v>0</v>
      </c>
      <c r="G52" s="140">
        <f t="shared" si="2"/>
        <v>0</v>
      </c>
      <c r="H52" s="140">
        <f t="shared" si="2"/>
        <v>0</v>
      </c>
      <c r="I52" s="140">
        <f t="shared" si="2"/>
        <v>0</v>
      </c>
      <c r="J52" s="141">
        <f>SUM(Table35614778695[[#This Row],[231 Program]:[State Admin: 1938001]])</f>
        <v>0</v>
      </c>
      <c r="K52" s="83"/>
    </row>
    <row r="53" ht="16.5" thickTop="1">
      <c r="K53" s="83"/>
    </row>
    <row r="54" spans="1:10" ht="16.5" thickBot="1">
      <c r="A54" s="297" t="s">
        <v>9</v>
      </c>
      <c r="B54" s="298"/>
      <c r="C54" s="298"/>
      <c r="D54" s="298"/>
      <c r="E54" s="298"/>
      <c r="F54" s="298"/>
      <c r="G54" s="298"/>
      <c r="H54" s="298"/>
      <c r="I54" s="298"/>
      <c r="J54" s="298"/>
    </row>
    <row r="55" spans="1:10" ht="17.25" thickBot="1" thickTop="1">
      <c r="A55" s="284" t="s">
        <v>93</v>
      </c>
      <c r="B55" s="285"/>
      <c r="C55" s="286"/>
      <c r="D55" s="287" t="s">
        <v>109</v>
      </c>
      <c r="E55" s="282"/>
      <c r="F55" s="282"/>
      <c r="G55" s="282"/>
      <c r="H55" s="282"/>
      <c r="I55" s="282"/>
      <c r="J55" s="283"/>
    </row>
    <row r="56" spans="1:10" ht="45.75" thickTop="1">
      <c r="A56" s="92" t="s">
        <v>94</v>
      </c>
      <c r="B56" s="78" t="s">
        <v>95</v>
      </c>
      <c r="C56" s="79" t="s">
        <v>96</v>
      </c>
      <c r="D56" s="70" t="s">
        <v>88</v>
      </c>
      <c r="E56" s="71" t="s">
        <v>89</v>
      </c>
      <c r="F56" s="70" t="s">
        <v>90</v>
      </c>
      <c r="G56" s="72" t="s">
        <v>83</v>
      </c>
      <c r="H56" s="70" t="s">
        <v>110</v>
      </c>
      <c r="I56" s="72" t="s">
        <v>111</v>
      </c>
      <c r="J56" s="96" t="s">
        <v>102</v>
      </c>
    </row>
    <row r="57" spans="1:10" ht="15">
      <c r="A57" s="99"/>
      <c r="B57" s="142"/>
      <c r="C57" s="143"/>
      <c r="D57" s="103"/>
      <c r="E57" s="104"/>
      <c r="F57" s="103"/>
      <c r="G57" s="104"/>
      <c r="H57" s="103"/>
      <c r="I57" s="104"/>
      <c r="J57" s="87">
        <f>SUM(Table356215788796[[#This Row],[231 Program]:[State Admin]])</f>
        <v>0</v>
      </c>
    </row>
    <row r="58" spans="1:10" ht="15">
      <c r="A58" s="99"/>
      <c r="B58" s="142"/>
      <c r="C58" s="143"/>
      <c r="D58" s="103"/>
      <c r="E58" s="104"/>
      <c r="F58" s="103"/>
      <c r="G58" s="104"/>
      <c r="H58" s="103"/>
      <c r="I58" s="104"/>
      <c r="J58" s="87">
        <f>SUM(Table356215788796[[#This Row],[231 Program]:[State Admin]])</f>
        <v>0</v>
      </c>
    </row>
    <row r="59" spans="1:10" ht="15">
      <c r="A59" s="99"/>
      <c r="B59" s="142"/>
      <c r="C59" s="143"/>
      <c r="D59" s="103"/>
      <c r="E59" s="104"/>
      <c r="F59" s="103"/>
      <c r="G59" s="104"/>
      <c r="H59" s="103"/>
      <c r="I59" s="104"/>
      <c r="J59" s="119">
        <f>SUM(Table356215788796[[#This Row],[231 Program]:[State Admin]])</f>
        <v>0</v>
      </c>
    </row>
    <row r="60" spans="1:10" ht="15">
      <c r="A60" s="99"/>
      <c r="B60" s="142"/>
      <c r="C60" s="143"/>
      <c r="D60" s="103"/>
      <c r="E60" s="104"/>
      <c r="F60" s="103"/>
      <c r="G60" s="104"/>
      <c r="H60" s="103"/>
      <c r="I60" s="104"/>
      <c r="J60" s="119">
        <f>SUM(Table356215788796[[#This Row],[231 Program]:[State Admin]])</f>
        <v>0</v>
      </c>
    </row>
    <row r="61" spans="1:10" ht="15">
      <c r="A61" s="99"/>
      <c r="B61" s="142"/>
      <c r="C61" s="143"/>
      <c r="D61" s="103"/>
      <c r="E61" s="104"/>
      <c r="F61" s="103"/>
      <c r="G61" s="104"/>
      <c r="H61" s="103"/>
      <c r="I61" s="104"/>
      <c r="J61" s="119">
        <f>SUM(Table356215788796[[#This Row],[231 Program]:[State Admin]])</f>
        <v>0</v>
      </c>
    </row>
    <row r="62" spans="1:10" ht="15">
      <c r="A62" s="99"/>
      <c r="B62" s="142"/>
      <c r="C62" s="143"/>
      <c r="D62" s="103"/>
      <c r="E62" s="104"/>
      <c r="F62" s="103"/>
      <c r="G62" s="104"/>
      <c r="H62" s="103"/>
      <c r="I62" s="104"/>
      <c r="J62" s="87">
        <f>SUM(Table356215788796[[#This Row],[231 Program]:[State Admin]])</f>
        <v>0</v>
      </c>
    </row>
    <row r="63" spans="1:10" ht="15">
      <c r="A63" s="99"/>
      <c r="B63" s="142"/>
      <c r="C63" s="143"/>
      <c r="D63" s="103"/>
      <c r="E63" s="104"/>
      <c r="F63" s="103"/>
      <c r="G63" s="104"/>
      <c r="H63" s="103"/>
      <c r="I63" s="104"/>
      <c r="J63" s="87">
        <f>SUM(Table356215788796[[#This Row],[231 Program]:[State Admin]])</f>
        <v>0</v>
      </c>
    </row>
    <row r="64" spans="1:10" ht="15">
      <c r="A64" s="99"/>
      <c r="B64" s="142"/>
      <c r="C64" s="143"/>
      <c r="D64" s="103"/>
      <c r="E64" s="104"/>
      <c r="F64" s="103"/>
      <c r="G64" s="104"/>
      <c r="H64" s="103"/>
      <c r="I64" s="104"/>
      <c r="J64" s="87">
        <f>SUM(Table356215788796[[#This Row],[231 Program]:[State Admin]])</f>
        <v>0</v>
      </c>
    </row>
    <row r="65" spans="1:10" ht="15.75" thickBot="1">
      <c r="A65" s="94" t="s">
        <v>16</v>
      </c>
      <c r="B65" s="95"/>
      <c r="C65" s="108">
        <f aca="true" t="shared" si="3" ref="C65:I65">SUM(C57:C64)</f>
        <v>0</v>
      </c>
      <c r="D65" s="88">
        <f t="shared" si="3"/>
        <v>0</v>
      </c>
      <c r="E65" s="89">
        <f t="shared" si="3"/>
        <v>0</v>
      </c>
      <c r="F65" s="88">
        <f t="shared" si="3"/>
        <v>0</v>
      </c>
      <c r="G65" s="89">
        <f t="shared" si="3"/>
        <v>0</v>
      </c>
      <c r="H65" s="88">
        <f t="shared" si="3"/>
        <v>0</v>
      </c>
      <c r="I65" s="89">
        <f t="shared" si="3"/>
        <v>0</v>
      </c>
      <c r="J65" s="97">
        <f>SUM(Table356215788796[[#This Row],[231 Program]:[State Admin]])</f>
        <v>0</v>
      </c>
    </row>
    <row r="66" ht="15.75" thickTop="1"/>
    <row r="67" spans="1:10" ht="16.5" thickBot="1">
      <c r="A67" s="297" t="s">
        <v>97</v>
      </c>
      <c r="B67" s="298"/>
      <c r="C67" s="298"/>
      <c r="D67" s="298"/>
      <c r="E67" s="298"/>
      <c r="F67" s="298"/>
      <c r="G67" s="298"/>
      <c r="H67" s="298"/>
      <c r="I67" s="298"/>
      <c r="J67" s="298"/>
    </row>
    <row r="68" spans="1:10" ht="17.25" thickBot="1" thickTop="1">
      <c r="A68" s="284" t="s">
        <v>93</v>
      </c>
      <c r="B68" s="285"/>
      <c r="C68" s="285"/>
      <c r="D68" s="299" t="s">
        <v>109</v>
      </c>
      <c r="E68" s="299"/>
      <c r="F68" s="299"/>
      <c r="G68" s="299"/>
      <c r="H68" s="299"/>
      <c r="I68" s="299"/>
      <c r="J68" s="299"/>
    </row>
    <row r="69" spans="1:10" ht="45.75" thickTop="1">
      <c r="A69" s="78" t="s">
        <v>94</v>
      </c>
      <c r="B69" s="78" t="s">
        <v>95</v>
      </c>
      <c r="C69" s="78" t="s">
        <v>96</v>
      </c>
      <c r="D69" s="70" t="s">
        <v>88</v>
      </c>
      <c r="E69" s="71" t="s">
        <v>89</v>
      </c>
      <c r="F69" s="70" t="s">
        <v>90</v>
      </c>
      <c r="G69" s="72" t="s">
        <v>83</v>
      </c>
      <c r="H69" s="70" t="s">
        <v>110</v>
      </c>
      <c r="I69" s="72" t="s">
        <v>111</v>
      </c>
      <c r="J69" s="79" t="s">
        <v>102</v>
      </c>
    </row>
    <row r="70" spans="1:12" ht="15">
      <c r="A70" s="111"/>
      <c r="B70" s="111"/>
      <c r="C70" s="101"/>
      <c r="D70" s="103"/>
      <c r="E70" s="102"/>
      <c r="F70" s="103"/>
      <c r="G70" s="104"/>
      <c r="H70" s="103"/>
      <c r="I70" s="104"/>
      <c r="J70" s="74">
        <f>SUM(Table356210208392101[[#This Row],[231 Program]:[State Admin]])</f>
        <v>0</v>
      </c>
      <c r="K70" s="37"/>
      <c r="L70" s="37"/>
    </row>
    <row r="71" spans="1:12" ht="15">
      <c r="A71" s="111"/>
      <c r="B71" s="111"/>
      <c r="C71" s="101"/>
      <c r="D71" s="103"/>
      <c r="E71" s="102"/>
      <c r="F71" s="103"/>
      <c r="G71" s="104"/>
      <c r="H71" s="103"/>
      <c r="I71" s="104"/>
      <c r="J71" s="74">
        <f>SUM(Table356210208392101[[#This Row],[231 Program]:[State Admin]])</f>
        <v>0</v>
      </c>
      <c r="K71" s="37"/>
      <c r="L71" s="37"/>
    </row>
    <row r="72" spans="1:12" ht="15">
      <c r="A72" s="111"/>
      <c r="B72" s="111"/>
      <c r="C72" s="101"/>
      <c r="D72" s="103"/>
      <c r="E72" s="102"/>
      <c r="F72" s="103"/>
      <c r="G72" s="104"/>
      <c r="H72" s="103"/>
      <c r="I72" s="104"/>
      <c r="J72" s="74">
        <f>SUM(Table356210208392101[[#This Row],[231 Program]:[State Admin]])</f>
        <v>0</v>
      </c>
      <c r="K72" s="37"/>
      <c r="L72" s="37"/>
    </row>
    <row r="73" spans="1:12" ht="15">
      <c r="A73" s="111"/>
      <c r="B73" s="111"/>
      <c r="C73" s="101"/>
      <c r="D73" s="103"/>
      <c r="E73" s="102"/>
      <c r="F73" s="103"/>
      <c r="G73" s="104"/>
      <c r="H73" s="103"/>
      <c r="I73" s="104"/>
      <c r="J73" s="74">
        <f>SUM(Table356210208392101[[#This Row],[231 Program]:[State Admin]])</f>
        <v>0</v>
      </c>
      <c r="K73" s="37"/>
      <c r="L73" s="37"/>
    </row>
    <row r="74" spans="1:12" ht="15">
      <c r="A74" s="111"/>
      <c r="B74" s="111"/>
      <c r="C74" s="101"/>
      <c r="D74" s="103"/>
      <c r="E74" s="102"/>
      <c r="F74" s="103"/>
      <c r="G74" s="104"/>
      <c r="H74" s="103"/>
      <c r="I74" s="104"/>
      <c r="J74" s="74">
        <f>SUM(Table356210208392101[[#This Row],[231 Program]:[State Admin]])</f>
        <v>0</v>
      </c>
      <c r="K74" s="37"/>
      <c r="L74" s="37"/>
    </row>
    <row r="75" spans="1:12" ht="15">
      <c r="A75" s="111"/>
      <c r="B75" s="111"/>
      <c r="C75" s="101"/>
      <c r="D75" s="103"/>
      <c r="E75" s="102"/>
      <c r="F75" s="103"/>
      <c r="G75" s="104"/>
      <c r="H75" s="103"/>
      <c r="I75" s="104"/>
      <c r="J75" s="74">
        <f>SUM(Table356210208392101[[#This Row],[231 Program]:[State Admin]])</f>
        <v>0</v>
      </c>
      <c r="K75" s="37"/>
      <c r="L75" s="37"/>
    </row>
    <row r="76" spans="1:12" ht="15">
      <c r="A76" s="111"/>
      <c r="B76" s="111"/>
      <c r="C76" s="101"/>
      <c r="D76" s="103"/>
      <c r="E76" s="102"/>
      <c r="F76" s="103"/>
      <c r="G76" s="104"/>
      <c r="H76" s="103"/>
      <c r="I76" s="104"/>
      <c r="J76" s="74">
        <f>SUM(Table356210208392101[[#This Row],[231 Program]:[State Admin]])</f>
        <v>0</v>
      </c>
      <c r="K76" s="37"/>
      <c r="L76" s="37"/>
    </row>
    <row r="77" spans="1:10" ht="15">
      <c r="A77" s="75" t="s">
        <v>16</v>
      </c>
      <c r="B77" s="75"/>
      <c r="C77" s="82">
        <f aca="true" t="shared" si="4" ref="C77:I77">SUM(C70:C76)</f>
        <v>0</v>
      </c>
      <c r="D77" s="76">
        <f t="shared" si="4"/>
        <v>0</v>
      </c>
      <c r="E77" s="76">
        <f t="shared" si="4"/>
        <v>0</v>
      </c>
      <c r="F77" s="76">
        <f t="shared" si="4"/>
        <v>0</v>
      </c>
      <c r="G77" s="76">
        <f t="shared" si="4"/>
        <v>0</v>
      </c>
      <c r="H77" s="76">
        <f t="shared" si="4"/>
        <v>0</v>
      </c>
      <c r="I77" s="76">
        <f t="shared" si="4"/>
        <v>0</v>
      </c>
      <c r="J77" s="84">
        <f>SUM(Table356210208392101[[#This Row],[231 Program]:[State Admin]])</f>
        <v>0</v>
      </c>
    </row>
    <row r="80" spans="1:10" ht="16.5" thickBot="1">
      <c r="A80" s="274" t="s">
        <v>11</v>
      </c>
      <c r="B80" s="229"/>
      <c r="C80" s="229"/>
      <c r="D80" s="229"/>
      <c r="E80" s="229"/>
      <c r="F80" s="229"/>
      <c r="G80" s="229"/>
      <c r="H80" s="229"/>
      <c r="I80" s="229"/>
      <c r="J80" s="229"/>
    </row>
    <row r="81" spans="1:10" ht="17.25" thickBot="1" thickTop="1">
      <c r="A81" s="284" t="s">
        <v>93</v>
      </c>
      <c r="B81" s="285"/>
      <c r="C81" s="286"/>
      <c r="D81" s="287" t="s">
        <v>109</v>
      </c>
      <c r="E81" s="282"/>
      <c r="F81" s="282"/>
      <c r="G81" s="282"/>
      <c r="H81" s="282"/>
      <c r="I81" s="282"/>
      <c r="J81" s="283"/>
    </row>
    <row r="82" spans="1:10" ht="45.75" thickTop="1">
      <c r="A82" s="92" t="s">
        <v>94</v>
      </c>
      <c r="B82" s="78" t="s">
        <v>95</v>
      </c>
      <c r="C82" s="96" t="s">
        <v>96</v>
      </c>
      <c r="D82" s="70" t="s">
        <v>88</v>
      </c>
      <c r="E82" s="71" t="s">
        <v>89</v>
      </c>
      <c r="F82" s="70" t="s">
        <v>90</v>
      </c>
      <c r="G82" s="72" t="s">
        <v>83</v>
      </c>
      <c r="H82" s="70" t="s">
        <v>84</v>
      </c>
      <c r="I82" s="72" t="s">
        <v>85</v>
      </c>
      <c r="J82" s="96" t="s">
        <v>102</v>
      </c>
    </row>
    <row r="83" spans="1:10" ht="15">
      <c r="A83" s="144"/>
      <c r="B83" s="145"/>
      <c r="C83" s="146"/>
      <c r="D83" s="147"/>
      <c r="E83" s="146"/>
      <c r="F83" s="147"/>
      <c r="G83" s="148"/>
      <c r="H83" s="147"/>
      <c r="I83" s="148"/>
      <c r="J83" s="98">
        <f>SUM(Table3562316798897[[#This Row],[231 Program]:[State Admin: 1938001]])</f>
        <v>0</v>
      </c>
    </row>
    <row r="84" spans="1:10" ht="15">
      <c r="A84" s="149"/>
      <c r="B84" s="150"/>
      <c r="C84" s="146"/>
      <c r="D84" s="147"/>
      <c r="E84" s="146"/>
      <c r="F84" s="147"/>
      <c r="G84" s="148"/>
      <c r="H84" s="147"/>
      <c r="I84" s="148"/>
      <c r="J84" s="98">
        <f>SUM(Table3562316798897[[#This Row],[231 Program]:[State Admin: 1938001]])</f>
        <v>0</v>
      </c>
    </row>
    <row r="85" spans="1:10" ht="15">
      <c r="A85" s="149"/>
      <c r="B85" s="152"/>
      <c r="C85" s="153"/>
      <c r="D85" s="147"/>
      <c r="E85" s="148"/>
      <c r="F85" s="147"/>
      <c r="G85" s="148"/>
      <c r="H85" s="147"/>
      <c r="I85" s="148"/>
      <c r="J85" s="151">
        <f>SUM(Table3562316798897[[#This Row],[231 Program]:[State Admin: 1938001]])</f>
        <v>0</v>
      </c>
    </row>
    <row r="86" spans="1:10" ht="15">
      <c r="A86" s="149"/>
      <c r="B86" s="152"/>
      <c r="C86" s="153"/>
      <c r="D86" s="147"/>
      <c r="E86" s="148"/>
      <c r="F86" s="147"/>
      <c r="G86" s="148"/>
      <c r="H86" s="147"/>
      <c r="I86" s="148"/>
      <c r="J86" s="151">
        <f>SUM(Table3562316798897[[#This Row],[231 Program]:[State Admin: 1938001]])</f>
        <v>0</v>
      </c>
    </row>
    <row r="87" spans="1:10" ht="15">
      <c r="A87" s="149"/>
      <c r="B87" s="150"/>
      <c r="C87" s="146"/>
      <c r="D87" s="147"/>
      <c r="E87" s="146"/>
      <c r="F87" s="147"/>
      <c r="G87" s="148"/>
      <c r="H87" s="147"/>
      <c r="I87" s="148"/>
      <c r="J87" s="98">
        <f>SUM(Table3562316798897[[#This Row],[231 Program]:[State Admin: 1938001]])</f>
        <v>0</v>
      </c>
    </row>
    <row r="88" spans="1:10" ht="15">
      <c r="A88" s="149"/>
      <c r="B88" s="150"/>
      <c r="C88" s="146"/>
      <c r="D88" s="147"/>
      <c r="E88" s="146"/>
      <c r="F88" s="147"/>
      <c r="G88" s="148"/>
      <c r="H88" s="147"/>
      <c r="I88" s="148"/>
      <c r="J88" s="98">
        <f>SUM(Table3562316798897[[#This Row],[231 Program]:[State Admin: 1938001]])</f>
        <v>0</v>
      </c>
    </row>
    <row r="89" spans="1:10" ht="15">
      <c r="A89" s="149"/>
      <c r="B89" s="150"/>
      <c r="C89" s="146"/>
      <c r="D89" s="147"/>
      <c r="E89" s="146"/>
      <c r="F89" s="147"/>
      <c r="G89" s="148"/>
      <c r="H89" s="147"/>
      <c r="I89" s="148"/>
      <c r="J89" s="98">
        <f>SUM(Table3562316798897[[#This Row],[231 Program]:[State Admin: 1938001]])</f>
        <v>0</v>
      </c>
    </row>
    <row r="90" spans="1:10" ht="15">
      <c r="A90" s="149"/>
      <c r="B90" s="150"/>
      <c r="C90" s="146"/>
      <c r="D90" s="147"/>
      <c r="E90" s="146"/>
      <c r="F90" s="147"/>
      <c r="G90" s="148"/>
      <c r="H90" s="147"/>
      <c r="I90" s="148"/>
      <c r="J90" s="98">
        <f>SUM(Table3562316798897[[#This Row],[231 Program]:[State Admin: 1938001]])</f>
        <v>0</v>
      </c>
    </row>
    <row r="91" spans="1:10" ht="15.75" thickBot="1">
      <c r="A91" s="94" t="s">
        <v>16</v>
      </c>
      <c r="B91" s="95"/>
      <c r="C91" s="97">
        <f aca="true" t="shared" si="5" ref="C91:I91">SUM(C83:C90)</f>
        <v>0</v>
      </c>
      <c r="D91" s="88">
        <f t="shared" si="5"/>
        <v>0</v>
      </c>
      <c r="E91" s="88">
        <f t="shared" si="5"/>
        <v>0</v>
      </c>
      <c r="F91" s="88">
        <f t="shared" si="5"/>
        <v>0</v>
      </c>
      <c r="G91" s="88">
        <f t="shared" si="5"/>
        <v>0</v>
      </c>
      <c r="H91" s="88">
        <f t="shared" si="5"/>
        <v>0</v>
      </c>
      <c r="I91" s="88">
        <f t="shared" si="5"/>
        <v>0</v>
      </c>
      <c r="J91" s="97">
        <f>SUM(Table3562316798897[[#This Row],[231 Program]:[State Admin: 1938001]])</f>
        <v>0</v>
      </c>
    </row>
    <row r="92" ht="15.75" thickTop="1"/>
    <row r="93" spans="1:10" ht="16.5" thickBot="1">
      <c r="A93" s="274" t="s">
        <v>12</v>
      </c>
      <c r="B93" s="229"/>
      <c r="C93" s="229"/>
      <c r="D93" s="229"/>
      <c r="E93" s="229"/>
      <c r="F93" s="229"/>
      <c r="G93" s="229"/>
      <c r="H93" s="229"/>
      <c r="I93" s="229"/>
      <c r="J93" s="229"/>
    </row>
    <row r="94" spans="1:10" ht="17.25" thickBot="1" thickTop="1">
      <c r="A94" s="284" t="s">
        <v>93</v>
      </c>
      <c r="B94" s="285"/>
      <c r="C94" s="286"/>
      <c r="D94" s="287" t="s">
        <v>109</v>
      </c>
      <c r="E94" s="282"/>
      <c r="F94" s="282"/>
      <c r="G94" s="282"/>
      <c r="H94" s="282"/>
      <c r="I94" s="282"/>
      <c r="J94" s="283"/>
    </row>
    <row r="95" spans="1:10" ht="45.75" thickTop="1">
      <c r="A95" s="92" t="s">
        <v>94</v>
      </c>
      <c r="B95" s="78" t="s">
        <v>95</v>
      </c>
      <c r="C95" s="96" t="s">
        <v>98</v>
      </c>
      <c r="D95" s="70" t="s">
        <v>88</v>
      </c>
      <c r="E95" s="71" t="s">
        <v>89</v>
      </c>
      <c r="F95" s="70" t="s">
        <v>90</v>
      </c>
      <c r="G95" s="72" t="s">
        <v>83</v>
      </c>
      <c r="H95" s="70" t="s">
        <v>84</v>
      </c>
      <c r="I95" s="72" t="s">
        <v>85</v>
      </c>
      <c r="J95" s="96" t="s">
        <v>102</v>
      </c>
    </row>
    <row r="96" spans="1:10" ht="15">
      <c r="A96" s="154"/>
      <c r="B96" s="155"/>
      <c r="C96" s="156"/>
      <c r="D96" s="157"/>
      <c r="E96" s="156"/>
      <c r="F96" s="157"/>
      <c r="G96" s="156"/>
      <c r="H96" s="157"/>
      <c r="I96" s="156"/>
      <c r="J96" s="98">
        <f>SUM(Table35623717808998[[#This Row],[231 Program]:[State Admin: 1938001]])</f>
        <v>0</v>
      </c>
    </row>
    <row r="97" spans="1:10" ht="15">
      <c r="A97" s="158"/>
      <c r="B97" s="159"/>
      <c r="C97" s="160"/>
      <c r="D97" s="157"/>
      <c r="E97" s="156"/>
      <c r="F97" s="157"/>
      <c r="G97" s="156"/>
      <c r="H97" s="157"/>
      <c r="I97" s="156"/>
      <c r="J97" s="98">
        <f>SUM(Table35623717808998[[#This Row],[231 Program]:[State Admin: 1938001]])</f>
        <v>0</v>
      </c>
    </row>
    <row r="98" spans="1:10" ht="15">
      <c r="A98" s="158"/>
      <c r="B98" s="159"/>
      <c r="C98" s="156"/>
      <c r="D98" s="157"/>
      <c r="E98" s="156"/>
      <c r="F98" s="157"/>
      <c r="G98" s="156"/>
      <c r="H98" s="157"/>
      <c r="I98" s="156"/>
      <c r="J98" s="151">
        <f>SUM(Table35623717808998[[#This Row],[231 Program]:[State Admin: 1938001]])</f>
        <v>0</v>
      </c>
    </row>
    <row r="99" spans="1:10" ht="15">
      <c r="A99" s="158"/>
      <c r="B99" s="159"/>
      <c r="C99" s="156"/>
      <c r="D99" s="157"/>
      <c r="E99" s="156"/>
      <c r="F99" s="157"/>
      <c r="G99" s="156"/>
      <c r="H99" s="157"/>
      <c r="I99" s="156"/>
      <c r="J99" s="151">
        <f>SUM(Table35623717808998[[#This Row],[231 Program]:[State Admin: 1938001]])</f>
        <v>0</v>
      </c>
    </row>
    <row r="100" spans="1:10" ht="15">
      <c r="A100" s="158"/>
      <c r="B100" s="159"/>
      <c r="C100" s="156"/>
      <c r="D100" s="157"/>
      <c r="E100" s="156"/>
      <c r="F100" s="157"/>
      <c r="G100" s="156"/>
      <c r="H100" s="157"/>
      <c r="I100" s="156"/>
      <c r="J100" s="151">
        <f>SUM(Table35623717808998[[#This Row],[231 Program]:[State Admin: 1938001]])</f>
        <v>0</v>
      </c>
    </row>
    <row r="101" spans="1:10" ht="15">
      <c r="A101" s="158"/>
      <c r="B101" s="159"/>
      <c r="C101" s="160"/>
      <c r="D101" s="157"/>
      <c r="E101" s="156"/>
      <c r="F101" s="157"/>
      <c r="G101" s="156"/>
      <c r="H101" s="157"/>
      <c r="I101" s="156"/>
      <c r="J101" s="98">
        <f>SUM(Table35623717808998[[#This Row],[231 Program]:[State Admin: 1938001]])</f>
        <v>0</v>
      </c>
    </row>
    <row r="102" spans="1:10" ht="15">
      <c r="A102" s="158"/>
      <c r="B102" s="159"/>
      <c r="C102" s="160"/>
      <c r="D102" s="157"/>
      <c r="E102" s="156"/>
      <c r="F102" s="157"/>
      <c r="G102" s="156"/>
      <c r="H102" s="157"/>
      <c r="I102" s="156"/>
      <c r="J102" s="98">
        <f>SUM(Table35623717808998[[#This Row],[231 Program]:[State Admin: 1938001]])</f>
        <v>0</v>
      </c>
    </row>
    <row r="103" spans="1:10" ht="15">
      <c r="A103" s="158"/>
      <c r="B103" s="159"/>
      <c r="C103" s="160"/>
      <c r="D103" s="157"/>
      <c r="E103" s="156"/>
      <c r="F103" s="157"/>
      <c r="G103" s="156"/>
      <c r="H103" s="157"/>
      <c r="I103" s="156"/>
      <c r="J103" s="98">
        <f>SUM(Table35623717808998[[#This Row],[231 Program]:[State Admin: 1938001]])</f>
        <v>0</v>
      </c>
    </row>
    <row r="104" spans="1:10" ht="15.75" thickBot="1">
      <c r="A104" s="94" t="s">
        <v>16</v>
      </c>
      <c r="B104" s="95"/>
      <c r="C104" s="97">
        <f aca="true" t="shared" si="6" ref="C104:I104">SUM(C96:C103)</f>
        <v>0</v>
      </c>
      <c r="D104" s="88">
        <f t="shared" si="6"/>
        <v>0</v>
      </c>
      <c r="E104" s="88">
        <f t="shared" si="6"/>
        <v>0</v>
      </c>
      <c r="F104" s="88">
        <f t="shared" si="6"/>
        <v>0</v>
      </c>
      <c r="G104" s="88">
        <f t="shared" si="6"/>
        <v>0</v>
      </c>
      <c r="H104" s="88">
        <f t="shared" si="6"/>
        <v>0</v>
      </c>
      <c r="I104" s="88">
        <f t="shared" si="6"/>
        <v>0</v>
      </c>
      <c r="J104" s="97">
        <f>SUM(Table35623717808998[[#This Row],[231 Program]:[State Admin: 1938001]])</f>
        <v>0</v>
      </c>
    </row>
    <row r="105" ht="15.75" thickTop="1"/>
    <row r="106" spans="1:10" ht="16.5" thickBot="1">
      <c r="A106" s="274" t="s">
        <v>13</v>
      </c>
      <c r="B106" s="229"/>
      <c r="C106" s="229"/>
      <c r="D106" s="229"/>
      <c r="E106" s="229"/>
      <c r="F106" s="229"/>
      <c r="G106" s="229"/>
      <c r="H106" s="229"/>
      <c r="I106" s="229"/>
      <c r="J106" s="229"/>
    </row>
    <row r="107" spans="1:10" ht="17.25" thickBot="1" thickTop="1">
      <c r="A107" s="284" t="s">
        <v>93</v>
      </c>
      <c r="B107" s="285"/>
      <c r="C107" s="286"/>
      <c r="D107" s="287" t="s">
        <v>109</v>
      </c>
      <c r="E107" s="282"/>
      <c r="F107" s="282"/>
      <c r="G107" s="282"/>
      <c r="H107" s="282"/>
      <c r="I107" s="282"/>
      <c r="J107" s="283"/>
    </row>
    <row r="108" spans="1:10" ht="45.75" thickTop="1">
      <c r="A108" s="92" t="s">
        <v>94</v>
      </c>
      <c r="B108" s="78" t="s">
        <v>99</v>
      </c>
      <c r="C108" s="96" t="s">
        <v>96</v>
      </c>
      <c r="D108" s="70" t="s">
        <v>88</v>
      </c>
      <c r="E108" s="71" t="s">
        <v>89</v>
      </c>
      <c r="F108" s="70" t="s">
        <v>90</v>
      </c>
      <c r="G108" s="72" t="s">
        <v>83</v>
      </c>
      <c r="H108" s="70" t="s">
        <v>84</v>
      </c>
      <c r="I108" s="72" t="s">
        <v>85</v>
      </c>
      <c r="J108" s="96" t="s">
        <v>102</v>
      </c>
    </row>
    <row r="109" spans="1:10" ht="15">
      <c r="A109" s="154"/>
      <c r="B109" s="155"/>
      <c r="C109" s="156"/>
      <c r="D109" s="157"/>
      <c r="E109" s="156"/>
      <c r="F109" s="157"/>
      <c r="G109" s="156"/>
      <c r="H109" s="157"/>
      <c r="I109" s="156"/>
      <c r="J109" s="98">
        <f>SUM(Table356237818819099[[#This Row],[231 Program]:[State Admin: 1938001]])</f>
        <v>0</v>
      </c>
    </row>
    <row r="110" spans="1:10" ht="15">
      <c r="A110" s="158"/>
      <c r="B110" s="159"/>
      <c r="C110" s="160"/>
      <c r="D110" s="157"/>
      <c r="E110" s="156"/>
      <c r="F110" s="157"/>
      <c r="G110" s="156"/>
      <c r="H110" s="157"/>
      <c r="I110" s="156"/>
      <c r="J110" s="98">
        <f>SUM(Table356237818819099[[#This Row],[231 Program]:[State Admin: 1938001]])</f>
        <v>0</v>
      </c>
    </row>
    <row r="111" spans="1:10" ht="15">
      <c r="A111" s="158"/>
      <c r="B111" s="159"/>
      <c r="C111" s="156"/>
      <c r="D111" s="157"/>
      <c r="E111" s="156"/>
      <c r="F111" s="157"/>
      <c r="G111" s="156"/>
      <c r="H111" s="157"/>
      <c r="I111" s="156"/>
      <c r="J111" s="151">
        <f>SUM(Table356237818819099[[#This Row],[231 Program]:[State Admin: 1938001]])</f>
        <v>0</v>
      </c>
    </row>
    <row r="112" spans="1:10" ht="15">
      <c r="A112" s="158"/>
      <c r="B112" s="159"/>
      <c r="C112" s="156"/>
      <c r="D112" s="157"/>
      <c r="E112" s="156"/>
      <c r="F112" s="157"/>
      <c r="G112" s="156"/>
      <c r="H112" s="157"/>
      <c r="I112" s="156"/>
      <c r="J112" s="151">
        <f>SUM(Table356237818819099[[#This Row],[231 Program]:[State Admin: 1938001]])</f>
        <v>0</v>
      </c>
    </row>
    <row r="113" spans="1:10" ht="15">
      <c r="A113" s="158"/>
      <c r="B113" s="159"/>
      <c r="C113" s="160"/>
      <c r="D113" s="157"/>
      <c r="E113" s="156"/>
      <c r="F113" s="157"/>
      <c r="G113" s="156"/>
      <c r="H113" s="157"/>
      <c r="I113" s="156"/>
      <c r="J113" s="98">
        <f>SUM(Table356237818819099[[#This Row],[231 Program]:[State Admin: 1938001]])</f>
        <v>0</v>
      </c>
    </row>
    <row r="114" spans="1:10" ht="15">
      <c r="A114" s="158"/>
      <c r="B114" s="159"/>
      <c r="C114" s="160"/>
      <c r="D114" s="157"/>
      <c r="E114" s="156"/>
      <c r="F114" s="157"/>
      <c r="G114" s="156"/>
      <c r="H114" s="157"/>
      <c r="I114" s="156"/>
      <c r="J114" s="98">
        <f>SUM(Table356237818819099[[#This Row],[231 Program]:[State Admin: 1938001]])</f>
        <v>0</v>
      </c>
    </row>
    <row r="115" spans="1:10" ht="15">
      <c r="A115" s="158"/>
      <c r="B115" s="159"/>
      <c r="C115" s="160"/>
      <c r="D115" s="157"/>
      <c r="E115" s="156"/>
      <c r="F115" s="157"/>
      <c r="G115" s="156"/>
      <c r="H115" s="157"/>
      <c r="I115" s="156"/>
      <c r="J115" s="98">
        <f>SUM(Table356237818819099[[#This Row],[231 Program]:[State Admin: 1938001]])</f>
        <v>0</v>
      </c>
    </row>
    <row r="116" spans="1:10" ht="15">
      <c r="A116" s="158"/>
      <c r="B116" s="159"/>
      <c r="C116" s="160"/>
      <c r="D116" s="157"/>
      <c r="E116" s="156"/>
      <c r="F116" s="157"/>
      <c r="G116" s="156"/>
      <c r="H116" s="157"/>
      <c r="I116" s="156"/>
      <c r="J116" s="98">
        <f>SUM(Table356237818819099[[#This Row],[231 Program]:[State Admin: 1938001]])</f>
        <v>0</v>
      </c>
    </row>
    <row r="117" spans="1:10" ht="15.75" thickBot="1">
      <c r="A117" s="94" t="s">
        <v>16</v>
      </c>
      <c r="B117" s="95"/>
      <c r="C117" s="97">
        <f aca="true" t="shared" si="7" ref="C117:I117">SUM(C109:C116)</f>
        <v>0</v>
      </c>
      <c r="D117" s="88">
        <f t="shared" si="7"/>
        <v>0</v>
      </c>
      <c r="E117" s="88">
        <f t="shared" si="7"/>
        <v>0</v>
      </c>
      <c r="F117" s="88">
        <f t="shared" si="7"/>
        <v>0</v>
      </c>
      <c r="G117" s="88">
        <f t="shared" si="7"/>
        <v>0</v>
      </c>
      <c r="H117" s="88">
        <f t="shared" si="7"/>
        <v>0</v>
      </c>
      <c r="I117" s="88">
        <f t="shared" si="7"/>
        <v>0</v>
      </c>
      <c r="J117" s="97">
        <f>SUM(Table356237818819099[[#This Row],[231 Program]:[State Admin: 1938001]])</f>
        <v>0</v>
      </c>
    </row>
    <row r="118" ht="15.75" thickTop="1"/>
    <row r="119" spans="1:10" ht="16.5" thickBot="1">
      <c r="A119" s="274" t="s">
        <v>100</v>
      </c>
      <c r="B119" s="229"/>
      <c r="C119" s="229"/>
      <c r="D119" s="229"/>
      <c r="E119" s="229"/>
      <c r="F119" s="229"/>
      <c r="G119" s="229"/>
      <c r="H119" s="229"/>
      <c r="I119" s="229"/>
      <c r="J119" s="229"/>
    </row>
    <row r="120" spans="1:10" ht="17.25" thickBot="1" thickTop="1">
      <c r="A120" s="284" t="s">
        <v>93</v>
      </c>
      <c r="B120" s="285"/>
      <c r="C120" s="286"/>
      <c r="D120" s="287" t="s">
        <v>109</v>
      </c>
      <c r="E120" s="282"/>
      <c r="F120" s="282"/>
      <c r="G120" s="282"/>
      <c r="H120" s="282"/>
      <c r="I120" s="282"/>
      <c r="J120" s="283"/>
    </row>
    <row r="121" spans="1:10" ht="45.75" thickTop="1">
      <c r="A121" s="92" t="s">
        <v>101</v>
      </c>
      <c r="B121" s="78" t="s">
        <v>95</v>
      </c>
      <c r="C121" s="79" t="s">
        <v>96</v>
      </c>
      <c r="D121" s="161" t="s">
        <v>88</v>
      </c>
      <c r="E121" s="162" t="s">
        <v>89</v>
      </c>
      <c r="F121" s="70" t="s">
        <v>90</v>
      </c>
      <c r="G121" s="72" t="s">
        <v>83</v>
      </c>
      <c r="H121" s="70" t="s">
        <v>84</v>
      </c>
      <c r="I121" s="72" t="s">
        <v>85</v>
      </c>
      <c r="J121" s="96" t="s">
        <v>102</v>
      </c>
    </row>
    <row r="122" spans="1:10" ht="15">
      <c r="A122" s="154"/>
      <c r="B122" s="155"/>
      <c r="C122" s="165"/>
      <c r="D122" s="166"/>
      <c r="E122" s="167"/>
      <c r="F122" s="157"/>
      <c r="G122" s="156"/>
      <c r="H122" s="157"/>
      <c r="I122" s="156"/>
      <c r="J122" s="98">
        <f>SUM(Table35623789198291100[[#This Row],[231 Program]:[State Admin: 1938001]])</f>
        <v>0</v>
      </c>
    </row>
    <row r="123" spans="1:10" ht="15">
      <c r="A123" s="158"/>
      <c r="B123" s="159"/>
      <c r="C123" s="168"/>
      <c r="D123" s="157"/>
      <c r="E123" s="156"/>
      <c r="F123" s="157"/>
      <c r="G123" s="156"/>
      <c r="H123" s="157"/>
      <c r="I123" s="156"/>
      <c r="J123" s="98">
        <f>SUM(Table35623789198291100[[#This Row],[231 Program]:[State Admin: 1938001]])</f>
        <v>0</v>
      </c>
    </row>
    <row r="124" spans="1:10" ht="15">
      <c r="A124" s="158"/>
      <c r="B124" s="159"/>
      <c r="C124" s="165"/>
      <c r="D124" s="157"/>
      <c r="E124" s="156"/>
      <c r="F124" s="157"/>
      <c r="G124" s="156"/>
      <c r="H124" s="157"/>
      <c r="I124" s="156"/>
      <c r="J124" s="151">
        <f>SUM(Table35623789198291100[[#This Row],[231 Program]:[State Admin: 1938001]])</f>
        <v>0</v>
      </c>
    </row>
    <row r="125" spans="1:10" ht="15">
      <c r="A125" s="158"/>
      <c r="B125" s="159"/>
      <c r="C125" s="165"/>
      <c r="D125" s="157"/>
      <c r="E125" s="156"/>
      <c r="F125" s="157"/>
      <c r="G125" s="156"/>
      <c r="H125" s="157"/>
      <c r="I125" s="156"/>
      <c r="J125" s="151">
        <f>SUM(Table35623789198291100[[#This Row],[231 Program]:[State Admin: 1938001]])</f>
        <v>0</v>
      </c>
    </row>
    <row r="126" spans="1:10" ht="15">
      <c r="A126" s="158"/>
      <c r="B126" s="159"/>
      <c r="C126" s="165"/>
      <c r="D126" s="157"/>
      <c r="E126" s="156"/>
      <c r="F126" s="157"/>
      <c r="G126" s="156"/>
      <c r="H126" s="157"/>
      <c r="I126" s="156"/>
      <c r="J126" s="151">
        <f>SUM(Table35623789198291100[[#This Row],[231 Program]:[State Admin: 1938001]])</f>
        <v>0</v>
      </c>
    </row>
    <row r="127" spans="1:10" ht="15">
      <c r="A127" s="158"/>
      <c r="B127" s="159"/>
      <c r="C127" s="168"/>
      <c r="D127" s="157"/>
      <c r="E127" s="156"/>
      <c r="F127" s="157"/>
      <c r="G127" s="156"/>
      <c r="H127" s="157"/>
      <c r="I127" s="156"/>
      <c r="J127" s="98">
        <f>SUM(Table35623789198291100[[#This Row],[231 Program]:[State Admin: 1938001]])</f>
        <v>0</v>
      </c>
    </row>
    <row r="128" spans="1:10" ht="15">
      <c r="A128" s="158"/>
      <c r="B128" s="159"/>
      <c r="C128" s="168"/>
      <c r="D128" s="157"/>
      <c r="E128" s="156"/>
      <c r="F128" s="157"/>
      <c r="G128" s="156"/>
      <c r="H128" s="157"/>
      <c r="I128" s="156"/>
      <c r="J128" s="98">
        <f>SUM(Table35623789198291100[[#This Row],[231 Program]:[State Admin: 1938001]])</f>
        <v>0</v>
      </c>
    </row>
    <row r="129" spans="1:10" ht="15">
      <c r="A129" s="158"/>
      <c r="B129" s="159"/>
      <c r="C129" s="168"/>
      <c r="D129" s="169"/>
      <c r="E129" s="170"/>
      <c r="F129" s="157"/>
      <c r="G129" s="156"/>
      <c r="H129" s="157"/>
      <c r="I129" s="156"/>
      <c r="J129" s="98">
        <f>SUM(Table35623789198291100[[#This Row],[231 Program]:[State Admin: 1938001]])</f>
        <v>0</v>
      </c>
    </row>
    <row r="130" spans="1:10" ht="15.75" thickBot="1">
      <c r="A130" s="94" t="s">
        <v>16</v>
      </c>
      <c r="B130" s="95"/>
      <c r="C130" s="108">
        <f aca="true" t="shared" si="8" ref="C130:I130">SUM(C122:C129)</f>
        <v>0</v>
      </c>
      <c r="D130" s="163">
        <f t="shared" si="8"/>
        <v>0</v>
      </c>
      <c r="E130" s="164">
        <f t="shared" si="8"/>
        <v>0</v>
      </c>
      <c r="F130" s="88">
        <f t="shared" si="8"/>
        <v>0</v>
      </c>
      <c r="G130" s="89">
        <f t="shared" si="8"/>
        <v>0</v>
      </c>
      <c r="H130" s="88">
        <f t="shared" si="8"/>
        <v>0</v>
      </c>
      <c r="I130" s="88">
        <f t="shared" si="8"/>
        <v>0</v>
      </c>
      <c r="J130" s="97">
        <f>SUM(Table35623789198291100[[#This Row],[231 Program]:[State Admin: 1938001]])</f>
        <v>0</v>
      </c>
    </row>
    <row r="131" ht="15.75" thickTop="1"/>
  </sheetData>
  <sheetProtection sheet="1" objects="1" scenarios="1"/>
  <mergeCells count="27">
    <mergeCell ref="A1:L1"/>
    <mergeCell ref="A2:E2"/>
    <mergeCell ref="F2:L2"/>
    <mergeCell ref="A22:M22"/>
    <mergeCell ref="A23:F23"/>
    <mergeCell ref="G23:M23"/>
    <mergeCell ref="A40:J40"/>
    <mergeCell ref="A42:C42"/>
    <mergeCell ref="D42:J42"/>
    <mergeCell ref="A54:J54"/>
    <mergeCell ref="A55:C55"/>
    <mergeCell ref="D55:J55"/>
    <mergeCell ref="A67:J67"/>
    <mergeCell ref="A68:C68"/>
    <mergeCell ref="D68:J68"/>
    <mergeCell ref="A80:J80"/>
    <mergeCell ref="A81:C81"/>
    <mergeCell ref="D81:J81"/>
    <mergeCell ref="A119:J119"/>
    <mergeCell ref="A120:C120"/>
    <mergeCell ref="D120:J120"/>
    <mergeCell ref="A93:J93"/>
    <mergeCell ref="A94:C94"/>
    <mergeCell ref="D94:J94"/>
    <mergeCell ref="A106:J106"/>
    <mergeCell ref="A107:C107"/>
    <mergeCell ref="D107:J107"/>
  </mergeCells>
  <conditionalFormatting sqref="J65">
    <cfRule type="cellIs" priority="9" dxfId="140" operator="equal">
      <formula>$C$69</formula>
    </cfRule>
  </conditionalFormatting>
  <conditionalFormatting sqref="J91">
    <cfRule type="cellIs" priority="8" dxfId="140" operator="equal">
      <formula>$C$95</formula>
    </cfRule>
  </conditionalFormatting>
  <conditionalFormatting sqref="J104">
    <cfRule type="cellIs" priority="7" dxfId="140" operator="equal">
      <formula>$C$108</formula>
    </cfRule>
  </conditionalFormatting>
  <conditionalFormatting sqref="J117">
    <cfRule type="cellIs" priority="6" dxfId="140" operator="equal">
      <formula>$C$121</formula>
    </cfRule>
  </conditionalFormatting>
  <conditionalFormatting sqref="J130">
    <cfRule type="cellIs" priority="5" dxfId="140" operator="equal">
      <formula>$C$121</formula>
    </cfRule>
  </conditionalFormatting>
  <conditionalFormatting sqref="J77">
    <cfRule type="cellIs" priority="4" dxfId="140" operator="equal">
      <formula>$C$69</formula>
    </cfRule>
  </conditionalFormatting>
  <conditionalFormatting sqref="J52">
    <cfRule type="cellIs" priority="1" dxfId="140" operator="equal">
      <formula>$C$52</formula>
    </cfRule>
    <cfRule type="cellIs" priority="3" dxfId="140" operator="equal">
      <formula>$C$56</formula>
    </cfRule>
  </conditionalFormatting>
  <conditionalFormatting sqref="M38">
    <cfRule type="cellIs" priority="2" dxfId="140" operator="equal">
      <formula>$F$38</formula>
    </cfRule>
  </conditionalFormatting>
  <printOptions/>
  <pageMargins left="0.7" right="0.7" top="0.75" bottom="0.75" header="0.3" footer="0.3"/>
  <pageSetup horizontalDpi="600" verticalDpi="600" orientation="portrait" r:id="rId10"/>
  <tableParts>
    <tablePart r:id="rId9"/>
    <tablePart r:id="rId8"/>
    <tablePart r:id="rId6"/>
    <tablePart r:id="rId2"/>
    <tablePart r:id="rId5"/>
    <tablePart r:id="rId1"/>
    <tablePart r:id="rId3"/>
    <tablePart r:id="rId7"/>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130"/>
  <sheetViews>
    <sheetView workbookViewId="0" topLeftCell="A1">
      <selection activeCell="G133" sqref="G133"/>
    </sheetView>
  </sheetViews>
  <sheetFormatPr defaultColWidth="8.7109375" defaultRowHeight="15"/>
  <cols>
    <col min="1" max="12" width="12.00390625" style="0" customWidth="1"/>
    <col min="13" max="13" width="10.421875" style="0" customWidth="1"/>
  </cols>
  <sheetData>
    <row r="1" spans="1:12" ht="16.5" thickBot="1">
      <c r="A1" s="274" t="s">
        <v>6</v>
      </c>
      <c r="B1" s="229"/>
      <c r="C1" s="229"/>
      <c r="D1" s="229"/>
      <c r="E1" s="229"/>
      <c r="F1" s="229"/>
      <c r="G1" s="229"/>
      <c r="H1" s="229"/>
      <c r="I1" s="229"/>
      <c r="J1" s="229"/>
      <c r="K1" s="229"/>
      <c r="L1" s="229"/>
    </row>
    <row r="2" spans="1:12" ht="17.25" thickBot="1" thickTop="1">
      <c r="A2" s="275" t="s">
        <v>80</v>
      </c>
      <c r="B2" s="276"/>
      <c r="C2" s="276"/>
      <c r="D2" s="276"/>
      <c r="E2" s="277"/>
      <c r="F2" s="278" t="s">
        <v>107</v>
      </c>
      <c r="G2" s="278"/>
      <c r="H2" s="278"/>
      <c r="I2" s="278"/>
      <c r="J2" s="278"/>
      <c r="K2" s="278"/>
      <c r="L2" s="279"/>
    </row>
    <row r="3" spans="1:12" ht="46.5" thickBot="1" thickTop="1">
      <c r="A3" s="92" t="s">
        <v>81</v>
      </c>
      <c r="B3" s="78" t="s">
        <v>82</v>
      </c>
      <c r="C3" s="85" t="s">
        <v>105</v>
      </c>
      <c r="D3" s="85" t="s">
        <v>106</v>
      </c>
      <c r="E3" s="93" t="s">
        <v>108</v>
      </c>
      <c r="F3" s="90" t="s">
        <v>113</v>
      </c>
      <c r="G3" s="71" t="s">
        <v>114</v>
      </c>
      <c r="H3" s="70" t="s">
        <v>112</v>
      </c>
      <c r="I3" s="72" t="s">
        <v>83</v>
      </c>
      <c r="J3" s="70" t="s">
        <v>110</v>
      </c>
      <c r="K3" s="72" t="s">
        <v>111</v>
      </c>
      <c r="L3" s="73" t="s">
        <v>102</v>
      </c>
    </row>
    <row r="4" spans="1:12" ht="15.75" thickTop="1">
      <c r="A4" s="99"/>
      <c r="B4" s="100"/>
      <c r="C4" s="101"/>
      <c r="D4" s="101"/>
      <c r="E4" s="87">
        <f>Table312758493102[[#This Row],[Monthly Salary]]+Table312758493102[[#This Row],[Monthly Benefits]]</f>
        <v>0</v>
      </c>
      <c r="F4" s="101"/>
      <c r="G4" s="102"/>
      <c r="H4" s="103"/>
      <c r="I4" s="104"/>
      <c r="J4" s="103"/>
      <c r="K4" s="104"/>
      <c r="L4" s="86">
        <f>SUM(Table312758493102[[#This Row],[231 Program ]:[State Admin]])</f>
        <v>0</v>
      </c>
    </row>
    <row r="5" spans="1:12" ht="15">
      <c r="A5" s="99"/>
      <c r="B5" s="100"/>
      <c r="C5" s="101"/>
      <c r="D5" s="101"/>
      <c r="E5" s="87">
        <f>Table312758493102[[#This Row],[Monthly Salary]]+Table312758493102[[#This Row],[Monthly Benefits]]</f>
        <v>0</v>
      </c>
      <c r="F5" s="101"/>
      <c r="G5" s="102"/>
      <c r="H5" s="103"/>
      <c r="I5" s="104"/>
      <c r="J5" s="103"/>
      <c r="K5" s="104"/>
      <c r="L5" s="86">
        <f>SUM(Table312758493102[[#This Row],[231 Program ]:[State Admin]])</f>
        <v>0</v>
      </c>
    </row>
    <row r="6" spans="1:12" ht="15">
      <c r="A6" s="99"/>
      <c r="B6" s="100"/>
      <c r="C6" s="101"/>
      <c r="D6" s="101"/>
      <c r="E6" s="87">
        <f>Table312758493102[[#This Row],[Monthly Salary]]+Table312758493102[[#This Row],[Monthly Benefits]]</f>
        <v>0</v>
      </c>
      <c r="F6" s="101"/>
      <c r="G6" s="102"/>
      <c r="H6" s="103"/>
      <c r="I6" s="104"/>
      <c r="J6" s="103"/>
      <c r="K6" s="104"/>
      <c r="L6" s="86">
        <f>SUM(Table312758493102[[#This Row],[231 Program ]:[State Admin]])</f>
        <v>0</v>
      </c>
    </row>
    <row r="7" spans="1:12" ht="15">
      <c r="A7" s="99"/>
      <c r="B7" s="100"/>
      <c r="C7" s="101"/>
      <c r="D7" s="101"/>
      <c r="E7" s="87">
        <f>Table312758493102[[#This Row],[Monthly Salary]]+Table312758493102[[#This Row],[Monthly Benefits]]</f>
        <v>0</v>
      </c>
      <c r="F7" s="101"/>
      <c r="G7" s="102"/>
      <c r="H7" s="103"/>
      <c r="I7" s="104"/>
      <c r="J7" s="103"/>
      <c r="K7" s="104"/>
      <c r="L7" s="86">
        <f>SUM(Table312758493102[[#This Row],[231 Program ]:[State Admin]])</f>
        <v>0</v>
      </c>
    </row>
    <row r="8" spans="1:12" ht="15">
      <c r="A8" s="99"/>
      <c r="B8" s="100"/>
      <c r="C8" s="101"/>
      <c r="D8" s="101"/>
      <c r="E8" s="87">
        <f>Table312758493102[[#This Row],[Monthly Salary]]+Table312758493102[[#This Row],[Monthly Benefits]]</f>
        <v>0</v>
      </c>
      <c r="F8" s="101"/>
      <c r="G8" s="102"/>
      <c r="H8" s="103"/>
      <c r="I8" s="104"/>
      <c r="J8" s="103"/>
      <c r="K8" s="104"/>
      <c r="L8" s="86">
        <f>SUM(Table312758493102[[#This Row],[231 Program ]:[State Admin]])</f>
        <v>0</v>
      </c>
    </row>
    <row r="9" spans="1:12" ht="15">
      <c r="A9" s="99"/>
      <c r="B9" s="100"/>
      <c r="C9" s="101"/>
      <c r="D9" s="101"/>
      <c r="E9" s="87">
        <f>Table312758493102[[#This Row],[Monthly Salary]]+Table312758493102[[#This Row],[Monthly Benefits]]</f>
        <v>0</v>
      </c>
      <c r="F9" s="101"/>
      <c r="G9" s="102"/>
      <c r="H9" s="103"/>
      <c r="I9" s="104"/>
      <c r="J9" s="103"/>
      <c r="K9" s="104"/>
      <c r="L9" s="86">
        <f>SUM(Table312758493102[[#This Row],[231 Program ]:[State Admin]])</f>
        <v>0</v>
      </c>
    </row>
    <row r="10" spans="1:12" ht="15">
      <c r="A10" s="99"/>
      <c r="B10" s="100"/>
      <c r="C10" s="101"/>
      <c r="D10" s="101"/>
      <c r="E10" s="87">
        <f>Table312758493102[[#This Row],[Monthly Salary]]+Table312758493102[[#This Row],[Monthly Benefits]]</f>
        <v>0</v>
      </c>
      <c r="F10" s="101"/>
      <c r="G10" s="102"/>
      <c r="H10" s="103"/>
      <c r="I10" s="104"/>
      <c r="J10" s="103"/>
      <c r="K10" s="104"/>
      <c r="L10" s="86">
        <f>SUM(Table312758493102[[#This Row],[231 Program ]:[State Admin]])</f>
        <v>0</v>
      </c>
    </row>
    <row r="11" spans="1:12" ht="15">
      <c r="A11" s="99"/>
      <c r="B11" s="100"/>
      <c r="C11" s="101"/>
      <c r="D11" s="101"/>
      <c r="E11" s="87">
        <f>Table312758493102[[#This Row],[Monthly Salary]]+Table312758493102[[#This Row],[Monthly Benefits]]</f>
        <v>0</v>
      </c>
      <c r="F11" s="101"/>
      <c r="G11" s="102"/>
      <c r="H11" s="103"/>
      <c r="I11" s="104"/>
      <c r="J11" s="103"/>
      <c r="K11" s="104"/>
      <c r="L11" s="86">
        <f>SUM(Table312758493102[[#This Row],[231 Program ]:[State Admin]])</f>
        <v>0</v>
      </c>
    </row>
    <row r="12" spans="1:12" ht="15">
      <c r="A12" s="99"/>
      <c r="B12" s="100"/>
      <c r="C12" s="101"/>
      <c r="D12" s="101"/>
      <c r="E12" s="87">
        <f>Table312758493102[[#This Row],[Monthly Salary]]+Table312758493102[[#This Row],[Monthly Benefits]]</f>
        <v>0</v>
      </c>
      <c r="F12" s="101"/>
      <c r="G12" s="102"/>
      <c r="H12" s="103"/>
      <c r="I12" s="104"/>
      <c r="J12" s="103"/>
      <c r="K12" s="104"/>
      <c r="L12" s="86">
        <f>SUM(Table312758493102[[#This Row],[231 Program ]:[State Admin]])</f>
        <v>0</v>
      </c>
    </row>
    <row r="13" spans="1:12" ht="15">
      <c r="A13" s="99"/>
      <c r="B13" s="100"/>
      <c r="C13" s="101"/>
      <c r="D13" s="101"/>
      <c r="E13" s="87">
        <f>Table312758493102[[#This Row],[Monthly Salary]]+Table312758493102[[#This Row],[Monthly Benefits]]</f>
        <v>0</v>
      </c>
      <c r="F13" s="101"/>
      <c r="G13" s="102"/>
      <c r="H13" s="103"/>
      <c r="I13" s="104"/>
      <c r="J13" s="103"/>
      <c r="K13" s="104"/>
      <c r="L13" s="86">
        <f>SUM(Table312758493102[[#This Row],[231 Program ]:[State Admin]])</f>
        <v>0</v>
      </c>
    </row>
    <row r="14" spans="1:12" ht="15">
      <c r="A14" s="99"/>
      <c r="B14" s="100"/>
      <c r="C14" s="101"/>
      <c r="D14" s="101"/>
      <c r="E14" s="87">
        <f>Table312758493102[[#This Row],[Monthly Salary]]+Table312758493102[[#This Row],[Monthly Benefits]]</f>
        <v>0</v>
      </c>
      <c r="F14" s="101"/>
      <c r="G14" s="102"/>
      <c r="H14" s="103"/>
      <c r="I14" s="104"/>
      <c r="J14" s="103"/>
      <c r="K14" s="104"/>
      <c r="L14" s="86">
        <f>SUM(Table312758493102[[#This Row],[231 Program ]:[State Admin]])</f>
        <v>0</v>
      </c>
    </row>
    <row r="15" spans="1:12" ht="15">
      <c r="A15" s="99"/>
      <c r="B15" s="100"/>
      <c r="C15" s="101"/>
      <c r="D15" s="101"/>
      <c r="E15" s="87">
        <f>Table312758493102[[#This Row],[Monthly Salary]]+Table312758493102[[#This Row],[Monthly Benefits]]</f>
        <v>0</v>
      </c>
      <c r="F15" s="101"/>
      <c r="G15" s="102"/>
      <c r="H15" s="103"/>
      <c r="I15" s="104"/>
      <c r="J15" s="103"/>
      <c r="K15" s="104"/>
      <c r="L15" s="86">
        <f>SUM(Table312758493102[[#This Row],[231 Program ]:[State Admin]])</f>
        <v>0</v>
      </c>
    </row>
    <row r="16" spans="1:12" ht="15">
      <c r="A16" s="99"/>
      <c r="B16" s="100"/>
      <c r="C16" s="101"/>
      <c r="D16" s="101"/>
      <c r="E16" s="87">
        <f>Table312758493102[[#This Row],[Monthly Salary]]+Table312758493102[[#This Row],[Monthly Benefits]]</f>
        <v>0</v>
      </c>
      <c r="F16" s="101"/>
      <c r="G16" s="102"/>
      <c r="H16" s="103"/>
      <c r="I16" s="104"/>
      <c r="J16" s="103"/>
      <c r="K16" s="104"/>
      <c r="L16" s="86">
        <f>SUM(Table312758493102[[#This Row],[231 Program ]:[State Admin]])</f>
        <v>0</v>
      </c>
    </row>
    <row r="17" spans="1:12" ht="15">
      <c r="A17" s="99"/>
      <c r="B17" s="100"/>
      <c r="C17" s="101"/>
      <c r="D17" s="101"/>
      <c r="E17" s="87">
        <f>Table312758493102[[#This Row],[Monthly Salary]]+Table312758493102[[#This Row],[Monthly Benefits]]</f>
        <v>0</v>
      </c>
      <c r="F17" s="101"/>
      <c r="G17" s="102"/>
      <c r="H17" s="103"/>
      <c r="I17" s="104"/>
      <c r="J17" s="103"/>
      <c r="K17" s="104"/>
      <c r="L17" s="86">
        <f>SUM(Table312758493102[[#This Row],[231 Program ]:[State Admin]])</f>
        <v>0</v>
      </c>
    </row>
    <row r="18" spans="1:12" ht="15">
      <c r="A18" s="99"/>
      <c r="B18" s="100"/>
      <c r="C18" s="101"/>
      <c r="D18" s="101"/>
      <c r="E18" s="87">
        <f>Table312758493102[[#This Row],[Monthly Salary]]+Table312758493102[[#This Row],[Monthly Benefits]]</f>
        <v>0</v>
      </c>
      <c r="F18" s="101"/>
      <c r="G18" s="102"/>
      <c r="H18" s="103"/>
      <c r="I18" s="104"/>
      <c r="J18" s="103"/>
      <c r="K18" s="104"/>
      <c r="L18" s="86">
        <f>SUM(Table312758493102[[#This Row],[231 Program ]:[State Admin]])</f>
        <v>0</v>
      </c>
    </row>
    <row r="19" spans="1:12" ht="15">
      <c r="A19" s="120"/>
      <c r="B19" s="121"/>
      <c r="C19" s="110"/>
      <c r="D19" s="110"/>
      <c r="E19" s="109">
        <f>Table312758493102[[#This Row],[Monthly Salary]]+Table312758493102[[#This Row],[Monthly Benefits]]</f>
        <v>0</v>
      </c>
      <c r="F19" s="110"/>
      <c r="G19" s="122"/>
      <c r="H19" s="123"/>
      <c r="I19" s="124"/>
      <c r="J19" s="123"/>
      <c r="K19" s="124"/>
      <c r="L19" s="119">
        <f>SUM(Table312758493102[[#This Row],[231 Program ]:[State Admin]])</f>
        <v>0</v>
      </c>
    </row>
    <row r="20" spans="1:12" ht="15">
      <c r="A20" s="117" t="s">
        <v>16</v>
      </c>
      <c r="B20" s="117"/>
      <c r="C20" s="118">
        <f>SUM(C4:C19)</f>
        <v>0</v>
      </c>
      <c r="D20" s="118">
        <f>SUM(D4:D19)</f>
        <v>0</v>
      </c>
      <c r="E20" s="118">
        <f>Table312758493102[[#This Row],[Monthly Salary]]+Table312758493102[[#This Row],[Monthly Benefits]]</f>
        <v>0</v>
      </c>
      <c r="F20" s="118">
        <f aca="true" t="shared" si="0" ref="F20:K20">SUM(F4:F19)</f>
        <v>0</v>
      </c>
      <c r="G20" s="118">
        <f t="shared" si="0"/>
        <v>0</v>
      </c>
      <c r="H20" s="118">
        <f t="shared" si="0"/>
        <v>0</v>
      </c>
      <c r="I20" s="118">
        <f t="shared" si="0"/>
        <v>0</v>
      </c>
      <c r="J20" s="118">
        <f t="shared" si="0"/>
        <v>0</v>
      </c>
      <c r="K20" s="118">
        <f t="shared" si="0"/>
        <v>0</v>
      </c>
      <c r="L20" s="118">
        <f>SUM(L4:L19)</f>
        <v>0</v>
      </c>
    </row>
    <row r="21" spans="1:12" ht="15">
      <c r="A21" s="105"/>
      <c r="B21" s="105"/>
      <c r="C21" s="106"/>
      <c r="D21" s="106"/>
      <c r="E21" s="107"/>
      <c r="F21" s="77"/>
      <c r="G21" s="77"/>
      <c r="H21" s="77"/>
      <c r="I21" s="77"/>
      <c r="J21" s="77"/>
      <c r="K21" s="77"/>
      <c r="L21" s="107"/>
    </row>
    <row r="22" spans="1:13" ht="15.75">
      <c r="A22" s="291" t="s">
        <v>7</v>
      </c>
      <c r="B22" s="229"/>
      <c r="C22" s="229"/>
      <c r="D22" s="229"/>
      <c r="E22" s="229"/>
      <c r="F22" s="229"/>
      <c r="G22" s="229"/>
      <c r="H22" s="229"/>
      <c r="I22" s="229"/>
      <c r="J22" s="229"/>
      <c r="K22" s="229"/>
      <c r="L22" s="229"/>
      <c r="M22" s="292"/>
    </row>
    <row r="23" spans="1:13" ht="16.5" thickBot="1">
      <c r="A23" s="295" t="s">
        <v>80</v>
      </c>
      <c r="B23" s="296"/>
      <c r="C23" s="296"/>
      <c r="D23" s="296"/>
      <c r="E23" s="296"/>
      <c r="F23" s="296"/>
      <c r="G23" s="293" t="s">
        <v>109</v>
      </c>
      <c r="H23" s="293"/>
      <c r="I23" s="293"/>
      <c r="J23" s="293"/>
      <c r="K23" s="293"/>
      <c r="L23" s="293"/>
      <c r="M23" s="294"/>
    </row>
    <row r="24" spans="1:13" ht="45.75" thickTop="1">
      <c r="A24" s="114" t="s">
        <v>81</v>
      </c>
      <c r="B24" s="85" t="s">
        <v>82</v>
      </c>
      <c r="C24" s="85" t="s">
        <v>103</v>
      </c>
      <c r="D24" s="85" t="s">
        <v>104</v>
      </c>
      <c r="E24" s="115" t="s">
        <v>116</v>
      </c>
      <c r="F24" s="93" t="s">
        <v>108</v>
      </c>
      <c r="G24" s="114" t="s">
        <v>88</v>
      </c>
      <c r="H24" s="93" t="s">
        <v>89</v>
      </c>
      <c r="I24" s="114" t="s">
        <v>90</v>
      </c>
      <c r="J24" s="116" t="s">
        <v>83</v>
      </c>
      <c r="K24" s="114" t="s">
        <v>115</v>
      </c>
      <c r="L24" s="116" t="s">
        <v>111</v>
      </c>
      <c r="M24" s="115" t="s">
        <v>102</v>
      </c>
    </row>
    <row r="25" spans="1:13" ht="15">
      <c r="A25" s="99"/>
      <c r="B25" s="111"/>
      <c r="C25" s="111"/>
      <c r="D25" s="112"/>
      <c r="E25" s="113"/>
      <c r="F25" s="87">
        <f>(Table3513768594103[[#This Row],[Hours Worked]]*Table3513768594103[[#This Row],[Hourly Rate]])+Table3513768594103[[#This Row],[Benefits]]</f>
        <v>0</v>
      </c>
      <c r="G25" s="103"/>
      <c r="H25" s="102"/>
      <c r="I25" s="103"/>
      <c r="J25" s="104"/>
      <c r="K25" s="103"/>
      <c r="L25" s="104"/>
      <c r="M25" s="74">
        <f>SUM(Table3513768594103[[#This Row],[231 Program]:[State Admin]])</f>
        <v>0</v>
      </c>
    </row>
    <row r="26" spans="1:13" ht="15">
      <c r="A26" s="99"/>
      <c r="B26" s="111"/>
      <c r="C26" s="111"/>
      <c r="D26" s="112"/>
      <c r="E26" s="113"/>
      <c r="F26" s="87">
        <f>(Table3513768594103[[#This Row],[Hours Worked]]*Table3513768594103[[#This Row],[Hourly Rate]])+Table3513768594103[[#This Row],[Benefits]]</f>
        <v>0</v>
      </c>
      <c r="G26" s="103"/>
      <c r="H26" s="102"/>
      <c r="I26" s="103"/>
      <c r="J26" s="104"/>
      <c r="K26" s="103"/>
      <c r="L26" s="104"/>
      <c r="M26" s="74">
        <f>SUM(Table3513768594103[[#This Row],[231 Program]:[State Admin]])</f>
        <v>0</v>
      </c>
    </row>
    <row r="27" spans="1:13" ht="15">
      <c r="A27" s="99"/>
      <c r="B27" s="111"/>
      <c r="C27" s="111"/>
      <c r="D27" s="112"/>
      <c r="E27" s="113"/>
      <c r="F27" s="87">
        <f>(Table3513768594103[[#This Row],[Hours Worked]]*Table3513768594103[[#This Row],[Hourly Rate]])+Table3513768594103[[#This Row],[Benefits]]</f>
        <v>0</v>
      </c>
      <c r="G27" s="103"/>
      <c r="H27" s="102"/>
      <c r="I27" s="103"/>
      <c r="J27" s="104"/>
      <c r="K27" s="103"/>
      <c r="L27" s="104"/>
      <c r="M27" s="74">
        <f>SUM(Table3513768594103[[#This Row],[231 Program]:[State Admin]])</f>
        <v>0</v>
      </c>
    </row>
    <row r="28" spans="1:13" ht="15">
      <c r="A28" s="99"/>
      <c r="B28" s="111"/>
      <c r="C28" s="111"/>
      <c r="D28" s="112"/>
      <c r="E28" s="113"/>
      <c r="F28" s="87">
        <f>(Table3513768594103[[#This Row],[Hours Worked]]*Table3513768594103[[#This Row],[Hourly Rate]])+Table3513768594103[[#This Row],[Benefits]]</f>
        <v>0</v>
      </c>
      <c r="G28" s="103"/>
      <c r="H28" s="102"/>
      <c r="I28" s="103"/>
      <c r="J28" s="104"/>
      <c r="K28" s="103"/>
      <c r="L28" s="104"/>
      <c r="M28" s="74">
        <f>SUM(Table3513768594103[[#This Row],[231 Program]:[State Admin]])</f>
        <v>0</v>
      </c>
    </row>
    <row r="29" spans="1:13" ht="15">
      <c r="A29" s="99"/>
      <c r="B29" s="111"/>
      <c r="C29" s="111"/>
      <c r="D29" s="112"/>
      <c r="E29" s="113"/>
      <c r="F29" s="87">
        <f>(Table3513768594103[[#This Row],[Hours Worked]]*Table3513768594103[[#This Row],[Hourly Rate]])+Table3513768594103[[#This Row],[Benefits]]</f>
        <v>0</v>
      </c>
      <c r="G29" s="103"/>
      <c r="H29" s="102"/>
      <c r="I29" s="103"/>
      <c r="J29" s="104"/>
      <c r="K29" s="103"/>
      <c r="L29" s="104"/>
      <c r="M29" s="74">
        <f>SUM(Table3513768594103[[#This Row],[231 Program]:[State Admin]])</f>
        <v>0</v>
      </c>
    </row>
    <row r="30" spans="1:13" ht="15">
      <c r="A30" s="99"/>
      <c r="B30" s="111"/>
      <c r="C30" s="111"/>
      <c r="D30" s="112"/>
      <c r="E30" s="113"/>
      <c r="F30" s="87">
        <f>(Table3513768594103[[#This Row],[Hours Worked]]*Table3513768594103[[#This Row],[Hourly Rate]])+Table3513768594103[[#This Row],[Benefits]]</f>
        <v>0</v>
      </c>
      <c r="G30" s="103"/>
      <c r="H30" s="102"/>
      <c r="I30" s="103"/>
      <c r="J30" s="104"/>
      <c r="K30" s="103"/>
      <c r="L30" s="104"/>
      <c r="M30" s="74">
        <f>SUM(Table3513768594103[[#This Row],[231 Program]:[State Admin]])</f>
        <v>0</v>
      </c>
    </row>
    <row r="31" spans="1:13" ht="15">
      <c r="A31" s="99"/>
      <c r="B31" s="111"/>
      <c r="C31" s="111"/>
      <c r="D31" s="112"/>
      <c r="E31" s="113"/>
      <c r="F31" s="87">
        <f>(Table3513768594103[[#This Row],[Hours Worked]]*Table3513768594103[[#This Row],[Hourly Rate]])+Table3513768594103[[#This Row],[Benefits]]</f>
        <v>0</v>
      </c>
      <c r="G31" s="103"/>
      <c r="H31" s="102"/>
      <c r="I31" s="103"/>
      <c r="J31" s="104"/>
      <c r="K31" s="103"/>
      <c r="L31" s="104"/>
      <c r="M31" s="74">
        <f>SUM(Table3513768594103[[#This Row],[231 Program]:[State Admin]])</f>
        <v>0</v>
      </c>
    </row>
    <row r="32" spans="1:13" ht="15">
      <c r="A32" s="99"/>
      <c r="B32" s="111"/>
      <c r="C32" s="111"/>
      <c r="D32" s="112"/>
      <c r="E32" s="113"/>
      <c r="F32" s="87">
        <f>(Table3513768594103[[#This Row],[Hours Worked]]*Table3513768594103[[#This Row],[Hourly Rate]])+Table3513768594103[[#This Row],[Benefits]]</f>
        <v>0</v>
      </c>
      <c r="G32" s="103"/>
      <c r="H32" s="102"/>
      <c r="I32" s="103"/>
      <c r="J32" s="104"/>
      <c r="K32" s="103"/>
      <c r="L32" s="104"/>
      <c r="M32" s="74">
        <f>SUM(Table3513768594103[[#This Row],[231 Program]:[State Admin]])</f>
        <v>0</v>
      </c>
    </row>
    <row r="33" spans="1:13" ht="15">
      <c r="A33" s="99"/>
      <c r="B33" s="111"/>
      <c r="C33" s="111"/>
      <c r="D33" s="112"/>
      <c r="E33" s="113"/>
      <c r="F33" s="87">
        <f>(Table3513768594103[[#This Row],[Hours Worked]]*Table3513768594103[[#This Row],[Hourly Rate]])+Table3513768594103[[#This Row],[Benefits]]</f>
        <v>0</v>
      </c>
      <c r="G33" s="103"/>
      <c r="H33" s="102"/>
      <c r="I33" s="103"/>
      <c r="J33" s="104"/>
      <c r="K33" s="103"/>
      <c r="L33" s="104"/>
      <c r="M33" s="74">
        <f>SUM(Table3513768594103[[#This Row],[231 Program]:[State Admin]])</f>
        <v>0</v>
      </c>
    </row>
    <row r="34" spans="1:13" ht="15">
      <c r="A34" s="99"/>
      <c r="B34" s="111"/>
      <c r="C34" s="111"/>
      <c r="D34" s="112"/>
      <c r="E34" s="113"/>
      <c r="F34" s="87">
        <f>(Table3513768594103[[#This Row],[Hours Worked]]*Table3513768594103[[#This Row],[Hourly Rate]])+Table3513768594103[[#This Row],[Benefits]]</f>
        <v>0</v>
      </c>
      <c r="G34" s="103"/>
      <c r="H34" s="102"/>
      <c r="I34" s="103"/>
      <c r="J34" s="104"/>
      <c r="K34" s="103"/>
      <c r="L34" s="104"/>
      <c r="M34" s="74">
        <f>SUM(Table3513768594103[[#This Row],[231 Program]:[State Admin]])</f>
        <v>0</v>
      </c>
    </row>
    <row r="35" spans="1:13" ht="15">
      <c r="A35" s="99"/>
      <c r="B35" s="111"/>
      <c r="C35" s="111"/>
      <c r="D35" s="112"/>
      <c r="E35" s="113"/>
      <c r="F35" s="87">
        <f>(Table3513768594103[[#This Row],[Hours Worked]]*Table3513768594103[[#This Row],[Hourly Rate]])+Table3513768594103[[#This Row],[Benefits]]</f>
        <v>0</v>
      </c>
      <c r="G35" s="103"/>
      <c r="H35" s="102"/>
      <c r="I35" s="103"/>
      <c r="J35" s="104"/>
      <c r="K35" s="103"/>
      <c r="L35" s="104"/>
      <c r="M35" s="74">
        <f>SUM(Table3513768594103[[#This Row],[231 Program]:[State Admin]])</f>
        <v>0</v>
      </c>
    </row>
    <row r="36" spans="1:13" ht="15">
      <c r="A36" s="99"/>
      <c r="B36" s="111"/>
      <c r="C36" s="111"/>
      <c r="D36" s="112"/>
      <c r="E36" s="113"/>
      <c r="F36" s="87">
        <f>(Table3513768594103[[#This Row],[Hours Worked]]*Table3513768594103[[#This Row],[Hourly Rate]])+Table3513768594103[[#This Row],[Benefits]]</f>
        <v>0</v>
      </c>
      <c r="G36" s="103"/>
      <c r="H36" s="102"/>
      <c r="I36" s="103"/>
      <c r="J36" s="104"/>
      <c r="K36" s="103"/>
      <c r="L36" s="104"/>
      <c r="M36" s="74">
        <f>SUM(Table3513768594103[[#This Row],[231 Program]:[State Admin]])</f>
        <v>0</v>
      </c>
    </row>
    <row r="37" spans="1:13" ht="15">
      <c r="A37" s="99"/>
      <c r="B37" s="111"/>
      <c r="C37" s="111"/>
      <c r="D37" s="112"/>
      <c r="E37" s="113"/>
      <c r="F37" s="87">
        <f>(Table3513768594103[[#This Row],[Hours Worked]]*Table3513768594103[[#This Row],[Hourly Rate]])+Table3513768594103[[#This Row],[Benefits]]</f>
        <v>0</v>
      </c>
      <c r="G37" s="103"/>
      <c r="H37" s="102"/>
      <c r="I37" s="103"/>
      <c r="J37" s="104"/>
      <c r="K37" s="103"/>
      <c r="L37" s="104"/>
      <c r="M37" s="74">
        <f>SUM(Table3513768594103[[#This Row],[231 Program]:[State Admin]])</f>
        <v>0</v>
      </c>
    </row>
    <row r="38" spans="1:13" ht="15.75" thickBot="1">
      <c r="A38" s="94" t="s">
        <v>16</v>
      </c>
      <c r="B38" s="95"/>
      <c r="C38" s="91">
        <f>SUM(C25:C37)</f>
        <v>0</v>
      </c>
      <c r="D38" s="91">
        <f aca="true" t="shared" si="1" ref="D38:M38">SUM(D25:D37)</f>
        <v>0</v>
      </c>
      <c r="E38" s="91">
        <f t="shared" si="1"/>
        <v>0</v>
      </c>
      <c r="F38" s="91">
        <f t="shared" si="1"/>
        <v>0</v>
      </c>
      <c r="G38" s="91">
        <f t="shared" si="1"/>
        <v>0</v>
      </c>
      <c r="H38" s="91">
        <f t="shared" si="1"/>
        <v>0</v>
      </c>
      <c r="I38" s="91">
        <f t="shared" si="1"/>
        <v>0</v>
      </c>
      <c r="J38" s="91">
        <f t="shared" si="1"/>
        <v>0</v>
      </c>
      <c r="K38" s="91">
        <f t="shared" si="1"/>
        <v>0</v>
      </c>
      <c r="L38" s="91">
        <f t="shared" si="1"/>
        <v>0</v>
      </c>
      <c r="M38" s="91">
        <f t="shared" si="1"/>
        <v>0</v>
      </c>
    </row>
    <row r="39" ht="16.5" thickBot="1" thickTop="1"/>
    <row r="40" spans="1:11" ht="16.5" thickTop="1">
      <c r="A40" s="288" t="s">
        <v>91</v>
      </c>
      <c r="B40" s="289"/>
      <c r="C40" s="289"/>
      <c r="D40" s="289"/>
      <c r="E40" s="289"/>
      <c r="F40" s="289"/>
      <c r="G40" s="289"/>
      <c r="H40" s="289"/>
      <c r="I40" s="289"/>
      <c r="J40" s="290"/>
      <c r="K40" s="80"/>
    </row>
    <row r="41" spans="1:11" ht="16.5" thickBot="1">
      <c r="A41" s="126" t="s">
        <v>92</v>
      </c>
      <c r="B41" s="125"/>
      <c r="C41" s="125"/>
      <c r="D41" s="125"/>
      <c r="E41" s="125"/>
      <c r="F41" s="125"/>
      <c r="G41" s="125"/>
      <c r="H41" s="125"/>
      <c r="I41" s="125"/>
      <c r="J41" s="127"/>
      <c r="K41" s="81"/>
    </row>
    <row r="42" spans="1:11" ht="17.25" thickBot="1" thickTop="1">
      <c r="A42" s="280" t="s">
        <v>93</v>
      </c>
      <c r="B42" s="281"/>
      <c r="C42" s="281"/>
      <c r="D42" s="282" t="s">
        <v>109</v>
      </c>
      <c r="E42" s="282"/>
      <c r="F42" s="282"/>
      <c r="G42" s="282"/>
      <c r="H42" s="282"/>
      <c r="I42" s="282"/>
      <c r="J42" s="283"/>
      <c r="K42" s="80"/>
    </row>
    <row r="43" spans="1:10" ht="46.5" thickBot="1" thickTop="1">
      <c r="A43" s="128" t="s">
        <v>94</v>
      </c>
      <c r="B43" s="129" t="s">
        <v>95</v>
      </c>
      <c r="C43" s="129" t="s">
        <v>87</v>
      </c>
      <c r="D43" s="131" t="s">
        <v>88</v>
      </c>
      <c r="E43" s="132" t="s">
        <v>89</v>
      </c>
      <c r="F43" s="131" t="s">
        <v>90</v>
      </c>
      <c r="G43" s="132" t="s">
        <v>83</v>
      </c>
      <c r="H43" s="131" t="s">
        <v>84</v>
      </c>
      <c r="I43" s="132" t="s">
        <v>85</v>
      </c>
      <c r="J43" s="130" t="s">
        <v>86</v>
      </c>
    </row>
    <row r="44" spans="1:10" ht="15.75" thickTop="1">
      <c r="A44" s="133"/>
      <c r="B44" s="134"/>
      <c r="C44" s="135"/>
      <c r="D44" s="135"/>
      <c r="E44" s="135"/>
      <c r="F44" s="135"/>
      <c r="G44" s="135"/>
      <c r="H44" s="135"/>
      <c r="I44" s="135"/>
      <c r="J44" s="136">
        <f>SUM(Table35614778695104[[#This Row],[231 Program]:[State Admin: 1938001]])</f>
        <v>0</v>
      </c>
    </row>
    <row r="45" spans="1:10" ht="15">
      <c r="A45" s="99"/>
      <c r="B45" s="137"/>
      <c r="C45" s="137"/>
      <c r="D45" s="137"/>
      <c r="E45" s="137"/>
      <c r="F45" s="137"/>
      <c r="G45" s="137"/>
      <c r="H45" s="137"/>
      <c r="I45" s="137"/>
      <c r="J45" s="138">
        <f>SUM(Table35614778695104[[#This Row],[231 Program]:[State Admin: 1938001]])</f>
        <v>0</v>
      </c>
    </row>
    <row r="46" spans="1:10" ht="15">
      <c r="A46" s="99"/>
      <c r="B46" s="137"/>
      <c r="C46" s="137"/>
      <c r="D46" s="137"/>
      <c r="E46" s="137"/>
      <c r="F46" s="137"/>
      <c r="G46" s="137"/>
      <c r="H46" s="137"/>
      <c r="I46" s="137"/>
      <c r="J46" s="138">
        <f>SUM(Table35614778695104[[#This Row],[231 Program]:[State Admin: 1938001]])</f>
        <v>0</v>
      </c>
    </row>
    <row r="47" spans="1:10" ht="15">
      <c r="A47" s="99"/>
      <c r="B47" s="137"/>
      <c r="C47" s="137"/>
      <c r="D47" s="137"/>
      <c r="E47" s="137"/>
      <c r="F47" s="137"/>
      <c r="G47" s="137"/>
      <c r="H47" s="137"/>
      <c r="I47" s="137"/>
      <c r="J47" s="138">
        <f>SUM(Table35614778695104[[#This Row],[231 Program]:[State Admin: 1938001]])</f>
        <v>0</v>
      </c>
    </row>
    <row r="48" spans="1:10" ht="15">
      <c r="A48" s="99"/>
      <c r="B48" s="139"/>
      <c r="C48" s="137"/>
      <c r="D48" s="137"/>
      <c r="E48" s="137"/>
      <c r="F48" s="137"/>
      <c r="G48" s="137"/>
      <c r="H48" s="137"/>
      <c r="I48" s="137"/>
      <c r="J48" s="138">
        <f>SUM(Table35614778695104[[#This Row],[231 Program]:[State Admin: 1938001]])</f>
        <v>0</v>
      </c>
    </row>
    <row r="49" spans="1:10" ht="15">
      <c r="A49" s="99"/>
      <c r="B49" s="139"/>
      <c r="C49" s="137"/>
      <c r="D49" s="137"/>
      <c r="E49" s="137"/>
      <c r="F49" s="137"/>
      <c r="G49" s="137"/>
      <c r="H49" s="137"/>
      <c r="I49" s="137"/>
      <c r="J49" s="138">
        <f>SUM(Table35614778695104[[#This Row],[231 Program]:[State Admin: 1938001]])</f>
        <v>0</v>
      </c>
    </row>
    <row r="50" spans="1:10" ht="15">
      <c r="A50" s="99"/>
      <c r="B50" s="139"/>
      <c r="C50" s="137"/>
      <c r="D50" s="137"/>
      <c r="E50" s="137"/>
      <c r="F50" s="137"/>
      <c r="G50" s="137"/>
      <c r="H50" s="137"/>
      <c r="I50" s="137"/>
      <c r="J50" s="138">
        <f>SUM(Table35614778695104[[#This Row],[231 Program]:[State Admin: 1938001]])</f>
        <v>0</v>
      </c>
    </row>
    <row r="51" spans="1:10" ht="15">
      <c r="A51" s="99"/>
      <c r="B51" s="139"/>
      <c r="C51" s="137"/>
      <c r="D51" s="137"/>
      <c r="E51" s="137"/>
      <c r="F51" s="137"/>
      <c r="G51" s="137"/>
      <c r="H51" s="137"/>
      <c r="I51" s="137"/>
      <c r="J51" s="138">
        <f>SUM(Table35614778695104[[#This Row],[231 Program]:[State Admin: 1938001]])</f>
        <v>0</v>
      </c>
    </row>
    <row r="52" spans="1:11" ht="16.5" thickBot="1">
      <c r="A52" s="94" t="s">
        <v>16</v>
      </c>
      <c r="B52" s="140"/>
      <c r="C52" s="140">
        <f aca="true" t="shared" si="2" ref="C52:I52">SUM(C44:C51)</f>
        <v>0</v>
      </c>
      <c r="D52" s="140">
        <f t="shared" si="2"/>
        <v>0</v>
      </c>
      <c r="E52" s="140">
        <f t="shared" si="2"/>
        <v>0</v>
      </c>
      <c r="F52" s="140">
        <f t="shared" si="2"/>
        <v>0</v>
      </c>
      <c r="G52" s="140">
        <f t="shared" si="2"/>
        <v>0</v>
      </c>
      <c r="H52" s="140">
        <f t="shared" si="2"/>
        <v>0</v>
      </c>
      <c r="I52" s="140">
        <f t="shared" si="2"/>
        <v>0</v>
      </c>
      <c r="J52" s="141">
        <f>SUM(Table35614778695104[[#This Row],[231 Program]:[State Admin: 1938001]])</f>
        <v>0</v>
      </c>
      <c r="K52" s="83"/>
    </row>
    <row r="53" ht="16.5" thickTop="1">
      <c r="K53" s="83"/>
    </row>
    <row r="54" spans="1:10" ht="16.5" thickBot="1">
      <c r="A54" s="297" t="s">
        <v>9</v>
      </c>
      <c r="B54" s="298"/>
      <c r="C54" s="298"/>
      <c r="D54" s="298"/>
      <c r="E54" s="298"/>
      <c r="F54" s="298"/>
      <c r="G54" s="298"/>
      <c r="H54" s="298"/>
      <c r="I54" s="298"/>
      <c r="J54" s="298"/>
    </row>
    <row r="55" spans="1:10" ht="17.25" thickBot="1" thickTop="1">
      <c r="A55" s="284" t="s">
        <v>93</v>
      </c>
      <c r="B55" s="285"/>
      <c r="C55" s="286"/>
      <c r="D55" s="287" t="s">
        <v>109</v>
      </c>
      <c r="E55" s="282"/>
      <c r="F55" s="282"/>
      <c r="G55" s="282"/>
      <c r="H55" s="282"/>
      <c r="I55" s="282"/>
      <c r="J55" s="283"/>
    </row>
    <row r="56" spans="1:10" ht="45.75" thickTop="1">
      <c r="A56" s="92" t="s">
        <v>94</v>
      </c>
      <c r="B56" s="78" t="s">
        <v>95</v>
      </c>
      <c r="C56" s="79" t="s">
        <v>96</v>
      </c>
      <c r="D56" s="70" t="s">
        <v>88</v>
      </c>
      <c r="E56" s="71" t="s">
        <v>89</v>
      </c>
      <c r="F56" s="70" t="s">
        <v>90</v>
      </c>
      <c r="G56" s="72" t="s">
        <v>83</v>
      </c>
      <c r="H56" s="70" t="s">
        <v>110</v>
      </c>
      <c r="I56" s="72" t="s">
        <v>111</v>
      </c>
      <c r="J56" s="96" t="s">
        <v>102</v>
      </c>
    </row>
    <row r="57" spans="1:10" ht="15">
      <c r="A57" s="99"/>
      <c r="B57" s="142"/>
      <c r="C57" s="143"/>
      <c r="D57" s="103"/>
      <c r="E57" s="104"/>
      <c r="F57" s="103"/>
      <c r="G57" s="104"/>
      <c r="H57" s="103"/>
      <c r="I57" s="104"/>
      <c r="J57" s="87">
        <f>SUM(Table356215788796105[[#This Row],[231 Program]:[State Admin]])</f>
        <v>0</v>
      </c>
    </row>
    <row r="58" spans="1:10" ht="15">
      <c r="A58" s="99"/>
      <c r="B58" s="142"/>
      <c r="C58" s="143"/>
      <c r="D58" s="103"/>
      <c r="E58" s="104"/>
      <c r="F58" s="103"/>
      <c r="G58" s="104"/>
      <c r="H58" s="103"/>
      <c r="I58" s="104"/>
      <c r="J58" s="87">
        <f>SUM(Table356215788796105[[#This Row],[231 Program]:[State Admin]])</f>
        <v>0</v>
      </c>
    </row>
    <row r="59" spans="1:10" ht="15">
      <c r="A59" s="99"/>
      <c r="B59" s="142"/>
      <c r="C59" s="143"/>
      <c r="D59" s="103"/>
      <c r="E59" s="104"/>
      <c r="F59" s="103"/>
      <c r="G59" s="104"/>
      <c r="H59" s="103"/>
      <c r="I59" s="104"/>
      <c r="J59" s="119">
        <f>SUM(Table356215788796105[[#This Row],[231 Program]:[State Admin]])</f>
        <v>0</v>
      </c>
    </row>
    <row r="60" spans="1:10" ht="15">
      <c r="A60" s="99"/>
      <c r="B60" s="142"/>
      <c r="C60" s="143"/>
      <c r="D60" s="103"/>
      <c r="E60" s="104"/>
      <c r="F60" s="103"/>
      <c r="G60" s="104"/>
      <c r="H60" s="103"/>
      <c r="I60" s="104"/>
      <c r="J60" s="119">
        <f>SUM(Table356215788796105[[#This Row],[231 Program]:[State Admin]])</f>
        <v>0</v>
      </c>
    </row>
    <row r="61" spans="1:10" ht="15">
      <c r="A61" s="99"/>
      <c r="B61" s="142"/>
      <c r="C61" s="143"/>
      <c r="D61" s="103"/>
      <c r="E61" s="104"/>
      <c r="F61" s="103"/>
      <c r="G61" s="104"/>
      <c r="H61" s="103"/>
      <c r="I61" s="104"/>
      <c r="J61" s="119">
        <f>SUM(Table356215788796105[[#This Row],[231 Program]:[State Admin]])</f>
        <v>0</v>
      </c>
    </row>
    <row r="62" spans="1:10" ht="15">
      <c r="A62" s="99"/>
      <c r="B62" s="142"/>
      <c r="C62" s="143"/>
      <c r="D62" s="103"/>
      <c r="E62" s="104"/>
      <c r="F62" s="103"/>
      <c r="G62" s="104"/>
      <c r="H62" s="103"/>
      <c r="I62" s="104"/>
      <c r="J62" s="87">
        <f>SUM(Table356215788796105[[#This Row],[231 Program]:[State Admin]])</f>
        <v>0</v>
      </c>
    </row>
    <row r="63" spans="1:10" ht="15">
      <c r="A63" s="99"/>
      <c r="B63" s="142"/>
      <c r="C63" s="143"/>
      <c r="D63" s="103"/>
      <c r="E63" s="104"/>
      <c r="F63" s="103"/>
      <c r="G63" s="104"/>
      <c r="H63" s="103"/>
      <c r="I63" s="104"/>
      <c r="J63" s="87">
        <f>SUM(Table356215788796105[[#This Row],[231 Program]:[State Admin]])</f>
        <v>0</v>
      </c>
    </row>
    <row r="64" spans="1:10" ht="15">
      <c r="A64" s="99"/>
      <c r="B64" s="142"/>
      <c r="C64" s="143"/>
      <c r="D64" s="103"/>
      <c r="E64" s="104"/>
      <c r="F64" s="103"/>
      <c r="G64" s="104"/>
      <c r="H64" s="103"/>
      <c r="I64" s="104"/>
      <c r="J64" s="87">
        <f>SUM(Table356215788796105[[#This Row],[231 Program]:[State Admin]])</f>
        <v>0</v>
      </c>
    </row>
    <row r="65" spans="1:10" ht="15.75" thickBot="1">
      <c r="A65" s="94" t="s">
        <v>16</v>
      </c>
      <c r="B65" s="95"/>
      <c r="C65" s="108">
        <f aca="true" t="shared" si="3" ref="C65:I65">SUM(C57:C64)</f>
        <v>0</v>
      </c>
      <c r="D65" s="88">
        <f t="shared" si="3"/>
        <v>0</v>
      </c>
      <c r="E65" s="89">
        <f t="shared" si="3"/>
        <v>0</v>
      </c>
      <c r="F65" s="88">
        <f t="shared" si="3"/>
        <v>0</v>
      </c>
      <c r="G65" s="89">
        <f t="shared" si="3"/>
        <v>0</v>
      </c>
      <c r="H65" s="88">
        <f t="shared" si="3"/>
        <v>0</v>
      </c>
      <c r="I65" s="89">
        <f t="shared" si="3"/>
        <v>0</v>
      </c>
      <c r="J65" s="97">
        <f>SUM(Table356215788796105[[#This Row],[231 Program]:[State Admin]])</f>
        <v>0</v>
      </c>
    </row>
    <row r="66" ht="15.75" thickTop="1"/>
    <row r="67" spans="1:10" ht="16.5" thickBot="1">
      <c r="A67" s="297" t="s">
        <v>97</v>
      </c>
      <c r="B67" s="298"/>
      <c r="C67" s="298"/>
      <c r="D67" s="298"/>
      <c r="E67" s="298"/>
      <c r="F67" s="298"/>
      <c r="G67" s="298"/>
      <c r="H67" s="298"/>
      <c r="I67" s="298"/>
      <c r="J67" s="298"/>
    </row>
    <row r="68" spans="1:10" ht="17.25" thickBot="1" thickTop="1">
      <c r="A68" s="284" t="s">
        <v>93</v>
      </c>
      <c r="B68" s="285"/>
      <c r="C68" s="285"/>
      <c r="D68" s="299" t="s">
        <v>109</v>
      </c>
      <c r="E68" s="299"/>
      <c r="F68" s="299"/>
      <c r="G68" s="299"/>
      <c r="H68" s="299"/>
      <c r="I68" s="299"/>
      <c r="J68" s="299"/>
    </row>
    <row r="69" spans="1:10" ht="45.75" thickTop="1">
      <c r="A69" s="78" t="s">
        <v>94</v>
      </c>
      <c r="B69" s="78" t="s">
        <v>95</v>
      </c>
      <c r="C69" s="78" t="s">
        <v>96</v>
      </c>
      <c r="D69" s="70" t="s">
        <v>88</v>
      </c>
      <c r="E69" s="71" t="s">
        <v>89</v>
      </c>
      <c r="F69" s="70" t="s">
        <v>90</v>
      </c>
      <c r="G69" s="72" t="s">
        <v>83</v>
      </c>
      <c r="H69" s="70" t="s">
        <v>110</v>
      </c>
      <c r="I69" s="72" t="s">
        <v>111</v>
      </c>
      <c r="J69" s="79" t="s">
        <v>102</v>
      </c>
    </row>
    <row r="70" spans="1:12" ht="15">
      <c r="A70" s="111"/>
      <c r="B70" s="111"/>
      <c r="C70" s="101"/>
      <c r="D70" s="103"/>
      <c r="E70" s="102"/>
      <c r="F70" s="103"/>
      <c r="G70" s="104"/>
      <c r="H70" s="103"/>
      <c r="I70" s="104"/>
      <c r="J70" s="74">
        <f>SUM(Table356210208392101110[[#This Row],[231 Program]:[State Admin]])</f>
        <v>0</v>
      </c>
      <c r="K70" s="37"/>
      <c r="L70" s="37"/>
    </row>
    <row r="71" spans="1:12" ht="15">
      <c r="A71" s="111"/>
      <c r="B71" s="111"/>
      <c r="C71" s="101"/>
      <c r="D71" s="103"/>
      <c r="E71" s="102"/>
      <c r="F71" s="103"/>
      <c r="G71" s="104"/>
      <c r="H71" s="103"/>
      <c r="I71" s="104"/>
      <c r="J71" s="74">
        <f>SUM(Table356210208392101110[[#This Row],[231 Program]:[State Admin]])</f>
        <v>0</v>
      </c>
      <c r="K71" s="37"/>
      <c r="L71" s="37"/>
    </row>
    <row r="72" spans="1:12" ht="15">
      <c r="A72" s="111"/>
      <c r="B72" s="111"/>
      <c r="C72" s="101"/>
      <c r="D72" s="103"/>
      <c r="E72" s="102"/>
      <c r="F72" s="103"/>
      <c r="G72" s="104"/>
      <c r="H72" s="103"/>
      <c r="I72" s="104"/>
      <c r="J72" s="74">
        <f>SUM(Table356210208392101110[[#This Row],[231 Program]:[State Admin]])</f>
        <v>0</v>
      </c>
      <c r="K72" s="37"/>
      <c r="L72" s="37"/>
    </row>
    <row r="73" spans="1:12" ht="15">
      <c r="A73" s="111"/>
      <c r="B73" s="111"/>
      <c r="C73" s="101"/>
      <c r="D73" s="103"/>
      <c r="E73" s="102"/>
      <c r="F73" s="103"/>
      <c r="G73" s="104"/>
      <c r="H73" s="103"/>
      <c r="I73" s="104"/>
      <c r="J73" s="74">
        <f>SUM(Table356210208392101110[[#This Row],[231 Program]:[State Admin]])</f>
        <v>0</v>
      </c>
      <c r="K73" s="37"/>
      <c r="L73" s="37"/>
    </row>
    <row r="74" spans="1:12" ht="15">
      <c r="A74" s="111"/>
      <c r="B74" s="111"/>
      <c r="C74" s="101"/>
      <c r="D74" s="103"/>
      <c r="E74" s="102"/>
      <c r="F74" s="103"/>
      <c r="G74" s="104"/>
      <c r="H74" s="103"/>
      <c r="I74" s="104"/>
      <c r="J74" s="74">
        <f>SUM(Table356210208392101110[[#This Row],[231 Program]:[State Admin]])</f>
        <v>0</v>
      </c>
      <c r="K74" s="37"/>
      <c r="L74" s="37"/>
    </row>
    <row r="75" spans="1:12" ht="15">
      <c r="A75" s="111"/>
      <c r="B75" s="111"/>
      <c r="C75" s="101"/>
      <c r="D75" s="103"/>
      <c r="E75" s="102"/>
      <c r="F75" s="103"/>
      <c r="G75" s="104"/>
      <c r="H75" s="103"/>
      <c r="I75" s="104"/>
      <c r="J75" s="74">
        <f>SUM(Table356210208392101110[[#This Row],[231 Program]:[State Admin]])</f>
        <v>0</v>
      </c>
      <c r="K75" s="37"/>
      <c r="L75" s="37"/>
    </row>
    <row r="76" spans="1:12" ht="15">
      <c r="A76" s="111"/>
      <c r="B76" s="111"/>
      <c r="C76" s="101"/>
      <c r="D76" s="103"/>
      <c r="E76" s="102"/>
      <c r="F76" s="103"/>
      <c r="G76" s="104"/>
      <c r="H76" s="103"/>
      <c r="I76" s="104"/>
      <c r="J76" s="74">
        <f>SUM(Table356210208392101110[[#This Row],[231 Program]:[State Admin]])</f>
        <v>0</v>
      </c>
      <c r="K76" s="37"/>
      <c r="L76" s="37"/>
    </row>
    <row r="77" spans="1:10" ht="15">
      <c r="A77" s="75" t="s">
        <v>16</v>
      </c>
      <c r="B77" s="75"/>
      <c r="C77" s="82">
        <f aca="true" t="shared" si="4" ref="C77:I77">SUM(C70:C76)</f>
        <v>0</v>
      </c>
      <c r="D77" s="76">
        <f t="shared" si="4"/>
        <v>0</v>
      </c>
      <c r="E77" s="76">
        <f t="shared" si="4"/>
        <v>0</v>
      </c>
      <c r="F77" s="76">
        <f t="shared" si="4"/>
        <v>0</v>
      </c>
      <c r="G77" s="76">
        <f t="shared" si="4"/>
        <v>0</v>
      </c>
      <c r="H77" s="76">
        <f t="shared" si="4"/>
        <v>0</v>
      </c>
      <c r="I77" s="76">
        <f t="shared" si="4"/>
        <v>0</v>
      </c>
      <c r="J77" s="84">
        <f>SUM(Table356210208392101110[[#This Row],[231 Program]:[State Admin]])</f>
        <v>0</v>
      </c>
    </row>
    <row r="80" spans="1:10" ht="16.5" thickBot="1">
      <c r="A80" s="274" t="s">
        <v>11</v>
      </c>
      <c r="B80" s="229"/>
      <c r="C80" s="229"/>
      <c r="D80" s="229"/>
      <c r="E80" s="229"/>
      <c r="F80" s="229"/>
      <c r="G80" s="229"/>
      <c r="H80" s="229"/>
      <c r="I80" s="229"/>
      <c r="J80" s="229"/>
    </row>
    <row r="81" spans="1:10" ht="17.25" thickBot="1" thickTop="1">
      <c r="A81" s="284" t="s">
        <v>93</v>
      </c>
      <c r="B81" s="285"/>
      <c r="C81" s="286"/>
      <c r="D81" s="287" t="s">
        <v>109</v>
      </c>
      <c r="E81" s="282"/>
      <c r="F81" s="282"/>
      <c r="G81" s="282"/>
      <c r="H81" s="282"/>
      <c r="I81" s="282"/>
      <c r="J81" s="283"/>
    </row>
    <row r="82" spans="1:10" ht="45.75" thickTop="1">
      <c r="A82" s="92" t="s">
        <v>94</v>
      </c>
      <c r="B82" s="78" t="s">
        <v>95</v>
      </c>
      <c r="C82" s="96" t="s">
        <v>96</v>
      </c>
      <c r="D82" s="70" t="s">
        <v>88</v>
      </c>
      <c r="E82" s="71" t="s">
        <v>89</v>
      </c>
      <c r="F82" s="70" t="s">
        <v>90</v>
      </c>
      <c r="G82" s="72" t="s">
        <v>83</v>
      </c>
      <c r="H82" s="70" t="s">
        <v>84</v>
      </c>
      <c r="I82" s="72" t="s">
        <v>85</v>
      </c>
      <c r="J82" s="96" t="s">
        <v>102</v>
      </c>
    </row>
    <row r="83" spans="1:10" ht="15">
      <c r="A83" s="144"/>
      <c r="B83" s="145"/>
      <c r="C83" s="146"/>
      <c r="D83" s="147"/>
      <c r="E83" s="146"/>
      <c r="F83" s="147"/>
      <c r="G83" s="148"/>
      <c r="H83" s="147"/>
      <c r="I83" s="148"/>
      <c r="J83" s="98">
        <f>SUM(Table3562316798897106[[#This Row],[231 Program]:[State Admin: 1938001]])</f>
        <v>0</v>
      </c>
    </row>
    <row r="84" spans="1:10" ht="15">
      <c r="A84" s="149"/>
      <c r="B84" s="150"/>
      <c r="C84" s="146"/>
      <c r="D84" s="147"/>
      <c r="E84" s="146"/>
      <c r="F84" s="147"/>
      <c r="G84" s="148"/>
      <c r="H84" s="147"/>
      <c r="I84" s="148"/>
      <c r="J84" s="98">
        <f>SUM(Table3562316798897106[[#This Row],[231 Program]:[State Admin: 1938001]])</f>
        <v>0</v>
      </c>
    </row>
    <row r="85" spans="1:10" ht="15">
      <c r="A85" s="149"/>
      <c r="B85" s="152"/>
      <c r="C85" s="153"/>
      <c r="D85" s="147"/>
      <c r="E85" s="148"/>
      <c r="F85" s="147"/>
      <c r="G85" s="148"/>
      <c r="H85" s="147"/>
      <c r="I85" s="148"/>
      <c r="J85" s="151">
        <f>SUM(Table3562316798897106[[#This Row],[231 Program]:[State Admin: 1938001]])</f>
        <v>0</v>
      </c>
    </row>
    <row r="86" spans="1:10" ht="15">
      <c r="A86" s="149"/>
      <c r="B86" s="152"/>
      <c r="C86" s="153"/>
      <c r="D86" s="147"/>
      <c r="E86" s="148"/>
      <c r="F86" s="147"/>
      <c r="G86" s="148"/>
      <c r="H86" s="147"/>
      <c r="I86" s="148"/>
      <c r="J86" s="151">
        <f>SUM(Table3562316798897106[[#This Row],[231 Program]:[State Admin: 1938001]])</f>
        <v>0</v>
      </c>
    </row>
    <row r="87" spans="1:10" ht="15">
      <c r="A87" s="149"/>
      <c r="B87" s="150"/>
      <c r="C87" s="146"/>
      <c r="D87" s="147"/>
      <c r="E87" s="146"/>
      <c r="F87" s="147"/>
      <c r="G87" s="148"/>
      <c r="H87" s="147"/>
      <c r="I87" s="148"/>
      <c r="J87" s="98">
        <f>SUM(Table3562316798897106[[#This Row],[231 Program]:[State Admin: 1938001]])</f>
        <v>0</v>
      </c>
    </row>
    <row r="88" spans="1:10" ht="15">
      <c r="A88" s="149"/>
      <c r="B88" s="150"/>
      <c r="C88" s="146"/>
      <c r="D88" s="147"/>
      <c r="E88" s="146"/>
      <c r="F88" s="147"/>
      <c r="G88" s="148"/>
      <c r="H88" s="147"/>
      <c r="I88" s="148"/>
      <c r="J88" s="98">
        <f>SUM(Table3562316798897106[[#This Row],[231 Program]:[State Admin: 1938001]])</f>
        <v>0</v>
      </c>
    </row>
    <row r="89" spans="1:10" ht="15">
      <c r="A89" s="149"/>
      <c r="B89" s="150"/>
      <c r="C89" s="146"/>
      <c r="D89" s="147"/>
      <c r="E89" s="146"/>
      <c r="F89" s="147"/>
      <c r="G89" s="148"/>
      <c r="H89" s="147"/>
      <c r="I89" s="148"/>
      <c r="J89" s="98">
        <f>SUM(Table3562316798897106[[#This Row],[231 Program]:[State Admin: 1938001]])</f>
        <v>0</v>
      </c>
    </row>
    <row r="90" spans="1:10" ht="15">
      <c r="A90" s="149"/>
      <c r="B90" s="150"/>
      <c r="C90" s="146"/>
      <c r="D90" s="147"/>
      <c r="E90" s="146"/>
      <c r="F90" s="147"/>
      <c r="G90" s="148"/>
      <c r="H90" s="147"/>
      <c r="I90" s="148"/>
      <c r="J90" s="98">
        <f>SUM(Table3562316798897106[[#This Row],[231 Program]:[State Admin: 1938001]])</f>
        <v>0</v>
      </c>
    </row>
    <row r="91" spans="1:10" ht="15.75" thickBot="1">
      <c r="A91" s="94" t="s">
        <v>16</v>
      </c>
      <c r="B91" s="95"/>
      <c r="C91" s="97">
        <f aca="true" t="shared" si="5" ref="C91:I91">SUM(C83:C90)</f>
        <v>0</v>
      </c>
      <c r="D91" s="88">
        <f t="shared" si="5"/>
        <v>0</v>
      </c>
      <c r="E91" s="88">
        <f t="shared" si="5"/>
        <v>0</v>
      </c>
      <c r="F91" s="88">
        <f t="shared" si="5"/>
        <v>0</v>
      </c>
      <c r="G91" s="88">
        <f t="shared" si="5"/>
        <v>0</v>
      </c>
      <c r="H91" s="88">
        <f t="shared" si="5"/>
        <v>0</v>
      </c>
      <c r="I91" s="88">
        <f t="shared" si="5"/>
        <v>0</v>
      </c>
      <c r="J91" s="97">
        <f>SUM(Table3562316798897106[[#This Row],[231 Program]:[State Admin: 1938001]])</f>
        <v>0</v>
      </c>
    </row>
    <row r="92" ht="15.75" thickTop="1"/>
    <row r="93" spans="1:10" ht="16.5" thickBot="1">
      <c r="A93" s="274" t="s">
        <v>12</v>
      </c>
      <c r="B93" s="229"/>
      <c r="C93" s="229"/>
      <c r="D93" s="229"/>
      <c r="E93" s="229"/>
      <c r="F93" s="229"/>
      <c r="G93" s="229"/>
      <c r="H93" s="229"/>
      <c r="I93" s="229"/>
      <c r="J93" s="229"/>
    </row>
    <row r="94" spans="1:10" ht="17.25" thickBot="1" thickTop="1">
      <c r="A94" s="284" t="s">
        <v>93</v>
      </c>
      <c r="B94" s="285"/>
      <c r="C94" s="286"/>
      <c r="D94" s="287" t="s">
        <v>109</v>
      </c>
      <c r="E94" s="282"/>
      <c r="F94" s="282"/>
      <c r="G94" s="282"/>
      <c r="H94" s="282"/>
      <c r="I94" s="282"/>
      <c r="J94" s="283"/>
    </row>
    <row r="95" spans="1:10" ht="45.75" thickTop="1">
      <c r="A95" s="92" t="s">
        <v>94</v>
      </c>
      <c r="B95" s="78" t="s">
        <v>95</v>
      </c>
      <c r="C95" s="96" t="s">
        <v>98</v>
      </c>
      <c r="D95" s="70" t="s">
        <v>88</v>
      </c>
      <c r="E95" s="71" t="s">
        <v>89</v>
      </c>
      <c r="F95" s="70" t="s">
        <v>90</v>
      </c>
      <c r="G95" s="72" t="s">
        <v>83</v>
      </c>
      <c r="H95" s="70" t="s">
        <v>84</v>
      </c>
      <c r="I95" s="72" t="s">
        <v>85</v>
      </c>
      <c r="J95" s="96" t="s">
        <v>102</v>
      </c>
    </row>
    <row r="96" spans="1:10" ht="15">
      <c r="A96" s="154"/>
      <c r="B96" s="155"/>
      <c r="C96" s="156"/>
      <c r="D96" s="157"/>
      <c r="E96" s="156"/>
      <c r="F96" s="157"/>
      <c r="G96" s="156"/>
      <c r="H96" s="157"/>
      <c r="I96" s="156"/>
      <c r="J96" s="98">
        <f>SUM(Table35623717808998107[[#This Row],[231 Program]:[State Admin: 1938001]])</f>
        <v>0</v>
      </c>
    </row>
    <row r="97" spans="1:10" ht="15">
      <c r="A97" s="158"/>
      <c r="B97" s="159"/>
      <c r="C97" s="160"/>
      <c r="D97" s="157"/>
      <c r="E97" s="156"/>
      <c r="F97" s="157"/>
      <c r="G97" s="156"/>
      <c r="H97" s="157"/>
      <c r="I97" s="156"/>
      <c r="J97" s="98">
        <f>SUM(Table35623717808998107[[#This Row],[231 Program]:[State Admin: 1938001]])</f>
        <v>0</v>
      </c>
    </row>
    <row r="98" spans="1:10" ht="15">
      <c r="A98" s="158"/>
      <c r="B98" s="159"/>
      <c r="C98" s="156"/>
      <c r="D98" s="157"/>
      <c r="E98" s="156"/>
      <c r="F98" s="157"/>
      <c r="G98" s="156"/>
      <c r="H98" s="157"/>
      <c r="I98" s="156"/>
      <c r="J98" s="151">
        <f>SUM(Table35623717808998107[[#This Row],[231 Program]:[State Admin: 1938001]])</f>
        <v>0</v>
      </c>
    </row>
    <row r="99" spans="1:10" ht="15">
      <c r="A99" s="158"/>
      <c r="B99" s="159"/>
      <c r="C99" s="156"/>
      <c r="D99" s="157"/>
      <c r="E99" s="156"/>
      <c r="F99" s="157"/>
      <c r="G99" s="156"/>
      <c r="H99" s="157"/>
      <c r="I99" s="156"/>
      <c r="J99" s="151">
        <f>SUM(Table35623717808998107[[#This Row],[231 Program]:[State Admin: 1938001]])</f>
        <v>0</v>
      </c>
    </row>
    <row r="100" spans="1:10" ht="15">
      <c r="A100" s="158"/>
      <c r="B100" s="159"/>
      <c r="C100" s="156"/>
      <c r="D100" s="157"/>
      <c r="E100" s="156"/>
      <c r="F100" s="157"/>
      <c r="G100" s="156"/>
      <c r="H100" s="157"/>
      <c r="I100" s="156"/>
      <c r="J100" s="151">
        <f>SUM(Table35623717808998107[[#This Row],[231 Program]:[State Admin: 1938001]])</f>
        <v>0</v>
      </c>
    </row>
    <row r="101" spans="1:10" ht="15">
      <c r="A101" s="158"/>
      <c r="B101" s="159"/>
      <c r="C101" s="160"/>
      <c r="D101" s="157"/>
      <c r="E101" s="156"/>
      <c r="F101" s="157"/>
      <c r="G101" s="156"/>
      <c r="H101" s="157"/>
      <c r="I101" s="156"/>
      <c r="J101" s="98">
        <f>SUM(Table35623717808998107[[#This Row],[231 Program]:[State Admin: 1938001]])</f>
        <v>0</v>
      </c>
    </row>
    <row r="102" spans="1:10" ht="15">
      <c r="A102" s="158"/>
      <c r="B102" s="159"/>
      <c r="C102" s="160"/>
      <c r="D102" s="157"/>
      <c r="E102" s="156"/>
      <c r="F102" s="157"/>
      <c r="G102" s="156"/>
      <c r="H102" s="157"/>
      <c r="I102" s="156"/>
      <c r="J102" s="98">
        <f>SUM(Table35623717808998107[[#This Row],[231 Program]:[State Admin: 1938001]])</f>
        <v>0</v>
      </c>
    </row>
    <row r="103" spans="1:10" ht="15">
      <c r="A103" s="158"/>
      <c r="B103" s="159"/>
      <c r="C103" s="160"/>
      <c r="D103" s="157"/>
      <c r="E103" s="156"/>
      <c r="F103" s="157"/>
      <c r="G103" s="156"/>
      <c r="H103" s="157"/>
      <c r="I103" s="156"/>
      <c r="J103" s="98">
        <f>SUM(Table35623717808998107[[#This Row],[231 Program]:[State Admin: 1938001]])</f>
        <v>0</v>
      </c>
    </row>
    <row r="104" spans="1:10" ht="15.75" thickBot="1">
      <c r="A104" s="94" t="s">
        <v>16</v>
      </c>
      <c r="B104" s="95"/>
      <c r="C104" s="97">
        <f aca="true" t="shared" si="6" ref="C104:I104">SUM(C96:C103)</f>
        <v>0</v>
      </c>
      <c r="D104" s="88">
        <f t="shared" si="6"/>
        <v>0</v>
      </c>
      <c r="E104" s="88">
        <f t="shared" si="6"/>
        <v>0</v>
      </c>
      <c r="F104" s="88">
        <f t="shared" si="6"/>
        <v>0</v>
      </c>
      <c r="G104" s="88">
        <f t="shared" si="6"/>
        <v>0</v>
      </c>
      <c r="H104" s="88">
        <f t="shared" si="6"/>
        <v>0</v>
      </c>
      <c r="I104" s="88">
        <f t="shared" si="6"/>
        <v>0</v>
      </c>
      <c r="J104" s="97">
        <f>SUM(Table35623717808998107[[#This Row],[231 Program]:[State Admin: 1938001]])</f>
        <v>0</v>
      </c>
    </row>
    <row r="105" ht="15.75" thickTop="1"/>
    <row r="106" spans="1:10" ht="16.5" thickBot="1">
      <c r="A106" s="274" t="s">
        <v>13</v>
      </c>
      <c r="B106" s="229"/>
      <c r="C106" s="229"/>
      <c r="D106" s="229"/>
      <c r="E106" s="229"/>
      <c r="F106" s="229"/>
      <c r="G106" s="229"/>
      <c r="H106" s="229"/>
      <c r="I106" s="229"/>
      <c r="J106" s="229"/>
    </row>
    <row r="107" spans="1:10" ht="17.25" thickBot="1" thickTop="1">
      <c r="A107" s="284" t="s">
        <v>93</v>
      </c>
      <c r="B107" s="285"/>
      <c r="C107" s="286"/>
      <c r="D107" s="287" t="s">
        <v>109</v>
      </c>
      <c r="E107" s="282"/>
      <c r="F107" s="282"/>
      <c r="G107" s="282"/>
      <c r="H107" s="282"/>
      <c r="I107" s="282"/>
      <c r="J107" s="283"/>
    </row>
    <row r="108" spans="1:10" ht="45.75" thickTop="1">
      <c r="A108" s="92" t="s">
        <v>94</v>
      </c>
      <c r="B108" s="78" t="s">
        <v>99</v>
      </c>
      <c r="C108" s="96" t="s">
        <v>96</v>
      </c>
      <c r="D108" s="70" t="s">
        <v>88</v>
      </c>
      <c r="E108" s="71" t="s">
        <v>89</v>
      </c>
      <c r="F108" s="70" t="s">
        <v>90</v>
      </c>
      <c r="G108" s="72" t="s">
        <v>83</v>
      </c>
      <c r="H108" s="70" t="s">
        <v>84</v>
      </c>
      <c r="I108" s="72" t="s">
        <v>85</v>
      </c>
      <c r="J108" s="96" t="s">
        <v>102</v>
      </c>
    </row>
    <row r="109" spans="1:10" ht="15">
      <c r="A109" s="154"/>
      <c r="B109" s="155"/>
      <c r="C109" s="156"/>
      <c r="D109" s="157"/>
      <c r="E109" s="156"/>
      <c r="F109" s="157"/>
      <c r="G109" s="156"/>
      <c r="H109" s="157"/>
      <c r="I109" s="156"/>
      <c r="J109" s="98">
        <f>SUM(Table356237818819099108[[#This Row],[231 Program]:[State Admin: 1938001]])</f>
        <v>0</v>
      </c>
    </row>
    <row r="110" spans="1:10" ht="15">
      <c r="A110" s="158"/>
      <c r="B110" s="159"/>
      <c r="C110" s="160"/>
      <c r="D110" s="157"/>
      <c r="E110" s="156"/>
      <c r="F110" s="157"/>
      <c r="G110" s="156"/>
      <c r="H110" s="157"/>
      <c r="I110" s="156"/>
      <c r="J110" s="98">
        <f>SUM(Table356237818819099108[[#This Row],[231 Program]:[State Admin: 1938001]])</f>
        <v>0</v>
      </c>
    </row>
    <row r="111" spans="1:10" ht="15">
      <c r="A111" s="158"/>
      <c r="B111" s="159"/>
      <c r="C111" s="156"/>
      <c r="D111" s="157"/>
      <c r="E111" s="156"/>
      <c r="F111" s="157"/>
      <c r="G111" s="156"/>
      <c r="H111" s="157"/>
      <c r="I111" s="156"/>
      <c r="J111" s="151">
        <f>SUM(Table356237818819099108[[#This Row],[231 Program]:[State Admin: 1938001]])</f>
        <v>0</v>
      </c>
    </row>
    <row r="112" spans="1:10" ht="15">
      <c r="A112" s="158"/>
      <c r="B112" s="159"/>
      <c r="C112" s="156"/>
      <c r="D112" s="157"/>
      <c r="E112" s="156"/>
      <c r="F112" s="157"/>
      <c r="G112" s="156"/>
      <c r="H112" s="157"/>
      <c r="I112" s="156"/>
      <c r="J112" s="151">
        <f>SUM(Table356237818819099108[[#This Row],[231 Program]:[State Admin: 1938001]])</f>
        <v>0</v>
      </c>
    </row>
    <row r="113" spans="1:10" ht="15">
      <c r="A113" s="158"/>
      <c r="B113" s="159"/>
      <c r="C113" s="160"/>
      <c r="D113" s="157"/>
      <c r="E113" s="156"/>
      <c r="F113" s="157"/>
      <c r="G113" s="156"/>
      <c r="H113" s="157"/>
      <c r="I113" s="156"/>
      <c r="J113" s="98">
        <f>SUM(Table356237818819099108[[#This Row],[231 Program]:[State Admin: 1938001]])</f>
        <v>0</v>
      </c>
    </row>
    <row r="114" spans="1:10" ht="15">
      <c r="A114" s="158"/>
      <c r="B114" s="159"/>
      <c r="C114" s="160"/>
      <c r="D114" s="157"/>
      <c r="E114" s="156"/>
      <c r="F114" s="157"/>
      <c r="G114" s="156"/>
      <c r="H114" s="157"/>
      <c r="I114" s="156"/>
      <c r="J114" s="98">
        <f>SUM(Table356237818819099108[[#This Row],[231 Program]:[State Admin: 1938001]])</f>
        <v>0</v>
      </c>
    </row>
    <row r="115" spans="1:10" ht="15">
      <c r="A115" s="158"/>
      <c r="B115" s="159"/>
      <c r="C115" s="160"/>
      <c r="D115" s="157"/>
      <c r="E115" s="156"/>
      <c r="F115" s="157"/>
      <c r="G115" s="156"/>
      <c r="H115" s="157"/>
      <c r="I115" s="156"/>
      <c r="J115" s="98">
        <f>SUM(Table356237818819099108[[#This Row],[231 Program]:[State Admin: 1938001]])</f>
        <v>0</v>
      </c>
    </row>
    <row r="116" spans="1:10" ht="15">
      <c r="A116" s="158"/>
      <c r="B116" s="159"/>
      <c r="C116" s="160"/>
      <c r="D116" s="157"/>
      <c r="E116" s="156"/>
      <c r="F116" s="157"/>
      <c r="G116" s="156"/>
      <c r="H116" s="157"/>
      <c r="I116" s="156"/>
      <c r="J116" s="98">
        <f>SUM(Table356237818819099108[[#This Row],[231 Program]:[State Admin: 1938001]])</f>
        <v>0</v>
      </c>
    </row>
    <row r="117" spans="1:10" ht="15.75" thickBot="1">
      <c r="A117" s="94" t="s">
        <v>16</v>
      </c>
      <c r="B117" s="95"/>
      <c r="C117" s="97">
        <f aca="true" t="shared" si="7" ref="C117:I117">SUM(C109:C116)</f>
        <v>0</v>
      </c>
      <c r="D117" s="88">
        <f t="shared" si="7"/>
        <v>0</v>
      </c>
      <c r="E117" s="88">
        <f t="shared" si="7"/>
        <v>0</v>
      </c>
      <c r="F117" s="88">
        <f t="shared" si="7"/>
        <v>0</v>
      </c>
      <c r="G117" s="88">
        <f t="shared" si="7"/>
        <v>0</v>
      </c>
      <c r="H117" s="88">
        <f t="shared" si="7"/>
        <v>0</v>
      </c>
      <c r="I117" s="88">
        <f t="shared" si="7"/>
        <v>0</v>
      </c>
      <c r="J117" s="97">
        <f>SUM(Table356237818819099108[[#This Row],[231 Program]:[State Admin: 1938001]])</f>
        <v>0</v>
      </c>
    </row>
    <row r="118" ht="15.75" thickTop="1"/>
    <row r="119" spans="1:10" ht="16.5" thickBot="1">
      <c r="A119" s="274" t="s">
        <v>100</v>
      </c>
      <c r="B119" s="229"/>
      <c r="C119" s="229"/>
      <c r="D119" s="229"/>
      <c r="E119" s="229"/>
      <c r="F119" s="229"/>
      <c r="G119" s="229"/>
      <c r="H119" s="229"/>
      <c r="I119" s="229"/>
      <c r="J119" s="229"/>
    </row>
    <row r="120" spans="1:10" ht="17.25" thickBot="1" thickTop="1">
      <c r="A120" s="284" t="s">
        <v>93</v>
      </c>
      <c r="B120" s="285"/>
      <c r="C120" s="286"/>
      <c r="D120" s="287" t="s">
        <v>109</v>
      </c>
      <c r="E120" s="282"/>
      <c r="F120" s="282"/>
      <c r="G120" s="282"/>
      <c r="H120" s="282"/>
      <c r="I120" s="282"/>
      <c r="J120" s="283"/>
    </row>
    <row r="121" spans="1:10" ht="45.75" thickTop="1">
      <c r="A121" s="92" t="s">
        <v>101</v>
      </c>
      <c r="B121" s="78" t="s">
        <v>95</v>
      </c>
      <c r="C121" s="79" t="s">
        <v>96</v>
      </c>
      <c r="D121" s="161" t="s">
        <v>88</v>
      </c>
      <c r="E121" s="162" t="s">
        <v>89</v>
      </c>
      <c r="F121" s="70" t="s">
        <v>90</v>
      </c>
      <c r="G121" s="72" t="s">
        <v>83</v>
      </c>
      <c r="H121" s="70" t="s">
        <v>84</v>
      </c>
      <c r="I121" s="72" t="s">
        <v>85</v>
      </c>
      <c r="J121" s="96" t="s">
        <v>102</v>
      </c>
    </row>
    <row r="122" spans="1:10" ht="15">
      <c r="A122" s="154"/>
      <c r="B122" s="155"/>
      <c r="C122" s="165"/>
      <c r="D122" s="166"/>
      <c r="E122" s="167"/>
      <c r="F122" s="157"/>
      <c r="G122" s="156"/>
      <c r="H122" s="157"/>
      <c r="I122" s="156"/>
      <c r="J122" s="98">
        <f>SUM(Table35623789198291100109[[#This Row],[231 Program]:[State Admin: 1938001]])</f>
        <v>0</v>
      </c>
    </row>
    <row r="123" spans="1:10" ht="15">
      <c r="A123" s="158"/>
      <c r="B123" s="159"/>
      <c r="C123" s="168"/>
      <c r="D123" s="157"/>
      <c r="E123" s="156"/>
      <c r="F123" s="157"/>
      <c r="G123" s="156"/>
      <c r="H123" s="157"/>
      <c r="I123" s="156"/>
      <c r="J123" s="98">
        <f>SUM(Table35623789198291100109[[#This Row],[231 Program]:[State Admin: 1938001]])</f>
        <v>0</v>
      </c>
    </row>
    <row r="124" spans="1:10" ht="15">
      <c r="A124" s="158"/>
      <c r="B124" s="159"/>
      <c r="C124" s="165"/>
      <c r="D124" s="157"/>
      <c r="E124" s="156"/>
      <c r="F124" s="157"/>
      <c r="G124" s="156"/>
      <c r="H124" s="157"/>
      <c r="I124" s="156"/>
      <c r="J124" s="151">
        <f>SUM(Table35623789198291100109[[#This Row],[231 Program]:[State Admin: 1938001]])</f>
        <v>0</v>
      </c>
    </row>
    <row r="125" spans="1:10" ht="15">
      <c r="A125" s="158"/>
      <c r="B125" s="159"/>
      <c r="C125" s="165"/>
      <c r="D125" s="157"/>
      <c r="E125" s="156"/>
      <c r="F125" s="157"/>
      <c r="G125" s="156"/>
      <c r="H125" s="157"/>
      <c r="I125" s="156"/>
      <c r="J125" s="151">
        <f>SUM(Table35623789198291100109[[#This Row],[231 Program]:[State Admin: 1938001]])</f>
        <v>0</v>
      </c>
    </row>
    <row r="126" spans="1:10" ht="15">
      <c r="A126" s="158"/>
      <c r="B126" s="159"/>
      <c r="C126" s="165"/>
      <c r="D126" s="157"/>
      <c r="E126" s="156"/>
      <c r="F126" s="157"/>
      <c r="G126" s="156"/>
      <c r="H126" s="157"/>
      <c r="I126" s="156"/>
      <c r="J126" s="151">
        <f>SUM(Table35623789198291100109[[#This Row],[231 Program]:[State Admin: 1938001]])</f>
        <v>0</v>
      </c>
    </row>
    <row r="127" spans="1:10" ht="15">
      <c r="A127" s="158"/>
      <c r="B127" s="159"/>
      <c r="C127" s="168"/>
      <c r="D127" s="157"/>
      <c r="E127" s="156"/>
      <c r="F127" s="157"/>
      <c r="G127" s="156"/>
      <c r="H127" s="157"/>
      <c r="I127" s="156"/>
      <c r="J127" s="98">
        <f>SUM(Table35623789198291100109[[#This Row],[231 Program]:[State Admin: 1938001]])</f>
        <v>0</v>
      </c>
    </row>
    <row r="128" spans="1:10" ht="15">
      <c r="A128" s="158"/>
      <c r="B128" s="159"/>
      <c r="C128" s="168"/>
      <c r="D128" s="157"/>
      <c r="E128" s="156"/>
      <c r="F128" s="157"/>
      <c r="G128" s="156"/>
      <c r="H128" s="157"/>
      <c r="I128" s="156"/>
      <c r="J128" s="98">
        <f>SUM(Table35623789198291100109[[#This Row],[231 Program]:[State Admin: 1938001]])</f>
        <v>0</v>
      </c>
    </row>
    <row r="129" spans="1:10" ht="15">
      <c r="A129" s="158"/>
      <c r="B129" s="159"/>
      <c r="C129" s="168"/>
      <c r="D129" s="169"/>
      <c r="E129" s="170"/>
      <c r="F129" s="157"/>
      <c r="G129" s="156"/>
      <c r="H129" s="157"/>
      <c r="I129" s="156"/>
      <c r="J129" s="98">
        <f>SUM(Table35623789198291100109[[#This Row],[231 Program]:[State Admin: 1938001]])</f>
        <v>0</v>
      </c>
    </row>
    <row r="130" spans="1:10" ht="15.75" thickBot="1">
      <c r="A130" s="94" t="s">
        <v>16</v>
      </c>
      <c r="B130" s="95"/>
      <c r="C130" s="108">
        <f aca="true" t="shared" si="8" ref="C130:I130">SUM(C122:C129)</f>
        <v>0</v>
      </c>
      <c r="D130" s="163">
        <f t="shared" si="8"/>
        <v>0</v>
      </c>
      <c r="E130" s="164">
        <f t="shared" si="8"/>
        <v>0</v>
      </c>
      <c r="F130" s="88">
        <f t="shared" si="8"/>
        <v>0</v>
      </c>
      <c r="G130" s="89">
        <f t="shared" si="8"/>
        <v>0</v>
      </c>
      <c r="H130" s="88">
        <f t="shared" si="8"/>
        <v>0</v>
      </c>
      <c r="I130" s="88">
        <f t="shared" si="8"/>
        <v>0</v>
      </c>
      <c r="J130" s="97">
        <f>SUM(Table35623789198291100109[[#This Row],[231 Program]:[State Admin: 1938001]])</f>
        <v>0</v>
      </c>
    </row>
    <row r="131" ht="15.75" thickTop="1"/>
  </sheetData>
  <sheetProtection sheet="1" objects="1" scenarios="1"/>
  <mergeCells count="27">
    <mergeCell ref="A1:L1"/>
    <mergeCell ref="A2:E2"/>
    <mergeCell ref="F2:L2"/>
    <mergeCell ref="A22:M22"/>
    <mergeCell ref="A23:F23"/>
    <mergeCell ref="G23:M23"/>
    <mergeCell ref="A40:J40"/>
    <mergeCell ref="A42:C42"/>
    <mergeCell ref="D42:J42"/>
    <mergeCell ref="A54:J54"/>
    <mergeCell ref="A55:C55"/>
    <mergeCell ref="D55:J55"/>
    <mergeCell ref="A67:J67"/>
    <mergeCell ref="A68:C68"/>
    <mergeCell ref="D68:J68"/>
    <mergeCell ref="A80:J80"/>
    <mergeCell ref="A81:C81"/>
    <mergeCell ref="D81:J81"/>
    <mergeCell ref="A119:J119"/>
    <mergeCell ref="A120:C120"/>
    <mergeCell ref="D120:J120"/>
    <mergeCell ref="A93:J93"/>
    <mergeCell ref="A94:C94"/>
    <mergeCell ref="D94:J94"/>
    <mergeCell ref="A106:J106"/>
    <mergeCell ref="A107:C107"/>
    <mergeCell ref="D107:J107"/>
  </mergeCells>
  <conditionalFormatting sqref="J65">
    <cfRule type="cellIs" priority="9" dxfId="140" operator="equal">
      <formula>$C$69</formula>
    </cfRule>
  </conditionalFormatting>
  <conditionalFormatting sqref="J91">
    <cfRule type="cellIs" priority="8" dxfId="140" operator="equal">
      <formula>$C$95</formula>
    </cfRule>
  </conditionalFormatting>
  <conditionalFormatting sqref="J104">
    <cfRule type="cellIs" priority="7" dxfId="140" operator="equal">
      <formula>$C$108</formula>
    </cfRule>
  </conditionalFormatting>
  <conditionalFormatting sqref="J117">
    <cfRule type="cellIs" priority="6" dxfId="140" operator="equal">
      <formula>$C$121</formula>
    </cfRule>
  </conditionalFormatting>
  <conditionalFormatting sqref="J130">
    <cfRule type="cellIs" priority="5" dxfId="140" operator="equal">
      <formula>$C$121</formula>
    </cfRule>
  </conditionalFormatting>
  <conditionalFormatting sqref="J77">
    <cfRule type="cellIs" priority="4" dxfId="140" operator="equal">
      <formula>$C$69</formula>
    </cfRule>
  </conditionalFormatting>
  <conditionalFormatting sqref="J52">
    <cfRule type="cellIs" priority="1" dxfId="140" operator="equal">
      <formula>$C$52</formula>
    </cfRule>
    <cfRule type="cellIs" priority="3" dxfId="140" operator="equal">
      <formula>$C$56</formula>
    </cfRule>
  </conditionalFormatting>
  <conditionalFormatting sqref="M38">
    <cfRule type="cellIs" priority="2" dxfId="140" operator="equal">
      <formula>$F$38</formula>
    </cfRule>
  </conditionalFormatting>
  <printOptions/>
  <pageMargins left="0.7" right="0.7" top="0.75" bottom="0.75" header="0.3" footer="0.3"/>
  <pageSetup horizontalDpi="600" verticalDpi="600" orientation="portrait" r:id="rId10"/>
  <tableParts>
    <tablePart r:id="rId2"/>
    <tablePart r:id="rId1"/>
    <tablePart r:id="rId8"/>
    <tablePart r:id="rId6"/>
    <tablePart r:id="rId4"/>
    <tablePart r:id="rId7"/>
    <tablePart r:id="rId5"/>
    <tablePart r:id="rId3"/>
    <tablePart r:id="rId9"/>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11"/>
  <sheetViews>
    <sheetView tabSelected="1" workbookViewId="0" topLeftCell="A1">
      <pane xSplit="1" topLeftCell="B1" activePane="topRight" state="frozen"/>
      <selection pane="topLeft" activeCell="A9" sqref="A9"/>
      <selection pane="topRight" activeCell="O20" sqref="O20"/>
    </sheetView>
  </sheetViews>
  <sheetFormatPr defaultColWidth="8.7109375" defaultRowHeight="15"/>
  <cols>
    <col min="1" max="1" width="31.7109375" style="1" customWidth="1"/>
    <col min="2" max="2" width="19.140625" style="1" customWidth="1"/>
    <col min="3" max="3" width="18.7109375" style="1" customWidth="1"/>
    <col min="4" max="4" width="18.140625" style="1" customWidth="1"/>
    <col min="5" max="5" width="14.8515625" style="1" bestFit="1" customWidth="1"/>
    <col min="6" max="6" width="14.421875" style="1" customWidth="1"/>
    <col min="7" max="7" width="14.8515625" style="1" bestFit="1" customWidth="1"/>
    <col min="8" max="8" width="15.57421875" style="1" customWidth="1"/>
    <col min="9" max="9" width="15.7109375" style="1" customWidth="1"/>
    <col min="10" max="10" width="14.421875" style="1" customWidth="1"/>
    <col min="11" max="11" width="15.8515625" style="1" customWidth="1"/>
    <col min="12" max="12" width="17.140625" style="1" customWidth="1"/>
    <col min="13" max="22" width="14.421875" style="1" customWidth="1"/>
    <col min="23" max="16384" width="8.7109375" style="1" customWidth="1"/>
  </cols>
  <sheetData>
    <row r="1" spans="1:22" ht="15.75">
      <c r="A1" s="15"/>
      <c r="B1" s="229" t="s">
        <v>21</v>
      </c>
      <c r="C1" s="229"/>
      <c r="D1" s="229"/>
      <c r="E1" s="229"/>
      <c r="F1" s="229"/>
      <c r="G1" s="229"/>
      <c r="H1" s="15"/>
      <c r="I1" s="15"/>
      <c r="J1" s="15"/>
      <c r="K1" s="15"/>
      <c r="L1" s="15"/>
      <c r="M1" s="15"/>
      <c r="N1" s="15"/>
      <c r="O1" s="15"/>
      <c r="P1" s="15"/>
      <c r="Q1" s="15"/>
      <c r="R1" s="15"/>
      <c r="S1" s="15"/>
      <c r="T1" s="15"/>
      <c r="U1" s="15"/>
      <c r="V1" s="15"/>
    </row>
    <row r="2" spans="1:22" ht="15.75">
      <c r="A2" s="15"/>
      <c r="B2" s="236" t="s">
        <v>38</v>
      </c>
      <c r="C2" s="236"/>
      <c r="D2" s="236"/>
      <c r="E2" s="236"/>
      <c r="F2" s="236"/>
      <c r="G2" s="38"/>
      <c r="H2" s="15"/>
      <c r="I2" s="15"/>
      <c r="J2" s="15"/>
      <c r="K2" s="15"/>
      <c r="L2" s="15"/>
      <c r="M2" s="15"/>
      <c r="N2" s="15"/>
      <c r="O2" s="15"/>
      <c r="P2" s="15"/>
      <c r="Q2" s="15"/>
      <c r="R2" s="15"/>
      <c r="S2" s="15"/>
      <c r="T2" s="15"/>
      <c r="U2" s="15"/>
      <c r="V2" s="15"/>
    </row>
    <row r="3" spans="1:6" ht="15">
      <c r="A3" s="16" t="s">
        <v>22</v>
      </c>
      <c r="B3" s="230"/>
      <c r="C3" s="231"/>
      <c r="D3" s="231"/>
      <c r="E3" s="231"/>
      <c r="F3" s="232"/>
    </row>
    <row r="4" spans="1:6" ht="15">
      <c r="A4" s="17" t="s">
        <v>23</v>
      </c>
      <c r="B4" s="233" t="s">
        <v>127</v>
      </c>
      <c r="C4" s="234"/>
      <c r="D4" s="234"/>
      <c r="E4" s="234"/>
      <c r="F4" s="235"/>
    </row>
    <row r="5" spans="1:6" ht="15.75" thickBot="1">
      <c r="A5" s="22"/>
      <c r="B5" s="14"/>
      <c r="C5" s="14"/>
      <c r="D5" s="14"/>
      <c r="E5" s="14"/>
      <c r="F5" s="14"/>
    </row>
    <row r="6" spans="1:9" ht="17.25" thickBot="1" thickTop="1">
      <c r="A6" s="22"/>
      <c r="B6" s="237" t="s">
        <v>28</v>
      </c>
      <c r="C6" s="238"/>
      <c r="D6" s="238"/>
      <c r="E6" s="239"/>
      <c r="F6" s="14"/>
      <c r="G6" s="251" t="s">
        <v>43</v>
      </c>
      <c r="H6" s="252"/>
      <c r="I6" s="253"/>
    </row>
    <row r="7" spans="1:9" ht="15.75" thickTop="1">
      <c r="A7" s="22"/>
      <c r="B7" s="21"/>
      <c r="C7" s="23" t="s">
        <v>17</v>
      </c>
      <c r="D7" s="24" t="s">
        <v>18</v>
      </c>
      <c r="E7" s="25" t="s">
        <v>19</v>
      </c>
      <c r="F7" s="14"/>
      <c r="G7" s="242" t="s">
        <v>41</v>
      </c>
      <c r="H7" s="243"/>
      <c r="I7" s="244"/>
    </row>
    <row r="8" spans="1:9" ht="15">
      <c r="A8" s="22"/>
      <c r="B8" s="26">
        <v>231</v>
      </c>
      <c r="C8" s="2">
        <f>E26+H26</f>
        <v>0</v>
      </c>
      <c r="D8" s="2">
        <f>F26+I26</f>
        <v>0</v>
      </c>
      <c r="E8" s="3">
        <f>C8-D8</f>
        <v>0</v>
      </c>
      <c r="F8" s="14"/>
      <c r="G8" s="245">
        <f>H40+H55+H70+H85+H101+H116+H131+H146+H161+H176+H191+H206</f>
        <v>0</v>
      </c>
      <c r="H8" s="246"/>
      <c r="I8" s="247"/>
    </row>
    <row r="9" spans="1:9" ht="15">
      <c r="A9" s="22"/>
      <c r="B9" s="26">
        <v>225</v>
      </c>
      <c r="C9" s="2">
        <f>K26+N26</f>
        <v>0</v>
      </c>
      <c r="D9" s="2">
        <f>L26+O26</f>
        <v>0</v>
      </c>
      <c r="E9" s="3">
        <f>C9-D9</f>
        <v>0</v>
      </c>
      <c r="F9" s="14"/>
      <c r="G9" s="242" t="s">
        <v>42</v>
      </c>
      <c r="H9" s="243"/>
      <c r="I9" s="244"/>
    </row>
    <row r="10" spans="1:9" ht="15">
      <c r="A10" s="22"/>
      <c r="B10" s="26" t="s">
        <v>3</v>
      </c>
      <c r="C10" s="2">
        <f>Q26+T26</f>
        <v>0</v>
      </c>
      <c r="D10" s="2">
        <f>R26+U26</f>
        <v>0</v>
      </c>
      <c r="E10" s="3">
        <f>C10-D10</f>
        <v>0</v>
      </c>
      <c r="F10" s="14"/>
      <c r="G10" s="248">
        <f>H42+H57+H72+H87+H103+H118+H133+H148+H163+H178+H193+H208</f>
        <v>0</v>
      </c>
      <c r="H10" s="249"/>
      <c r="I10" s="250"/>
    </row>
    <row r="11" spans="1:9" ht="28.5" customHeight="1">
      <c r="A11" s="22"/>
      <c r="B11" s="171" t="s">
        <v>117</v>
      </c>
      <c r="C11" s="175" t="e">
        <f>(H26+N26+T26)/B26</f>
        <v>#DIV/0!</v>
      </c>
      <c r="D11" s="173" t="s">
        <v>119</v>
      </c>
      <c r="E11" s="177" t="e">
        <f>(H26+N26)/(C8+C9)</f>
        <v>#DIV/0!</v>
      </c>
      <c r="F11" s="14"/>
      <c r="G11" s="242" t="s">
        <v>122</v>
      </c>
      <c r="H11" s="243"/>
      <c r="I11" s="244"/>
    </row>
    <row r="12" spans="1:9" ht="29.1" customHeight="1" thickBot="1">
      <c r="A12" s="22"/>
      <c r="B12" s="172" t="s">
        <v>118</v>
      </c>
      <c r="C12" s="176" t="e">
        <f>(I26+O26+U26)/C26</f>
        <v>#DIV/0!</v>
      </c>
      <c r="D12" s="174" t="s">
        <v>120</v>
      </c>
      <c r="E12" s="178" t="e">
        <f>(I26+O26)/(D8+D9)</f>
        <v>#DIV/0!</v>
      </c>
      <c r="F12" s="14"/>
      <c r="G12" s="256">
        <f>H42+H57+H72+H87+H103+H118+H133+H148+H163+H178+H193+H208</f>
        <v>0</v>
      </c>
      <c r="H12" s="257"/>
      <c r="I12" s="258"/>
    </row>
    <row r="13" spans="1:6" ht="16.5" thickBot="1" thickTop="1">
      <c r="A13" s="22"/>
      <c r="B13" s="14"/>
      <c r="C13" s="14"/>
      <c r="D13" s="14"/>
      <c r="E13" s="14"/>
      <c r="F13" s="14"/>
    </row>
    <row r="14" spans="1:22" ht="17.45" customHeight="1" thickTop="1">
      <c r="A14" s="30"/>
      <c r="B14" s="264" t="s">
        <v>0</v>
      </c>
      <c r="C14" s="265"/>
      <c r="D14" s="266"/>
      <c r="E14" s="272" t="s">
        <v>1</v>
      </c>
      <c r="F14" s="225"/>
      <c r="G14" s="225"/>
      <c r="H14" s="225"/>
      <c r="I14" s="225"/>
      <c r="J14" s="273"/>
      <c r="K14" s="268" t="s">
        <v>2</v>
      </c>
      <c r="L14" s="269"/>
      <c r="M14" s="269"/>
      <c r="N14" s="269"/>
      <c r="O14" s="269"/>
      <c r="P14" s="270"/>
      <c r="Q14" s="271" t="s">
        <v>3</v>
      </c>
      <c r="R14" s="227"/>
      <c r="S14" s="227"/>
      <c r="T14" s="227"/>
      <c r="U14" s="227"/>
      <c r="V14" s="228"/>
    </row>
    <row r="15" spans="1:22" ht="13.5" customHeight="1">
      <c r="A15" s="240"/>
      <c r="B15" s="261" t="s">
        <v>79</v>
      </c>
      <c r="C15" s="262"/>
      <c r="D15" s="263"/>
      <c r="E15" s="259" t="s">
        <v>128</v>
      </c>
      <c r="F15" s="260"/>
      <c r="G15" s="260"/>
      <c r="H15" s="267" t="s">
        <v>129</v>
      </c>
      <c r="I15" s="267"/>
      <c r="J15" s="267"/>
      <c r="K15" s="259" t="s">
        <v>130</v>
      </c>
      <c r="L15" s="260"/>
      <c r="M15" s="260"/>
      <c r="N15" s="267" t="s">
        <v>131</v>
      </c>
      <c r="O15" s="267"/>
      <c r="P15" s="267"/>
      <c r="Q15" s="259" t="s">
        <v>63</v>
      </c>
      <c r="R15" s="260"/>
      <c r="S15" s="260"/>
      <c r="T15" s="267" t="s">
        <v>64</v>
      </c>
      <c r="U15" s="267"/>
      <c r="V15" s="267"/>
    </row>
    <row r="16" spans="1:22" ht="15">
      <c r="A16" s="241"/>
      <c r="B16" s="8" t="s">
        <v>17</v>
      </c>
      <c r="C16" s="4" t="s">
        <v>18</v>
      </c>
      <c r="D16" s="12" t="s">
        <v>19</v>
      </c>
      <c r="E16" s="9" t="s">
        <v>17</v>
      </c>
      <c r="F16" s="6" t="s">
        <v>18</v>
      </c>
      <c r="G16" s="7" t="s">
        <v>19</v>
      </c>
      <c r="H16" s="5" t="s">
        <v>17</v>
      </c>
      <c r="I16" s="6" t="s">
        <v>18</v>
      </c>
      <c r="J16" s="10" t="s">
        <v>19</v>
      </c>
      <c r="K16" s="9" t="s">
        <v>17</v>
      </c>
      <c r="L16" s="6" t="s">
        <v>18</v>
      </c>
      <c r="M16" s="7" t="s">
        <v>19</v>
      </c>
      <c r="N16" s="5" t="s">
        <v>17</v>
      </c>
      <c r="O16" s="6" t="s">
        <v>18</v>
      </c>
      <c r="P16" s="10" t="s">
        <v>19</v>
      </c>
      <c r="Q16" s="9" t="s">
        <v>20</v>
      </c>
      <c r="R16" s="6" t="s">
        <v>18</v>
      </c>
      <c r="S16" s="7" t="s">
        <v>19</v>
      </c>
      <c r="T16" s="5" t="s">
        <v>17</v>
      </c>
      <c r="U16" s="6" t="s">
        <v>18</v>
      </c>
      <c r="V16" s="10" t="s">
        <v>19</v>
      </c>
    </row>
    <row r="17" spans="1:22" ht="15">
      <c r="A17" s="27" t="s">
        <v>6</v>
      </c>
      <c r="B17" s="66">
        <f>E17+H17+K17+N17+Q17+T17</f>
        <v>0</v>
      </c>
      <c r="C17" s="2">
        <f aca="true" t="shared" si="0" ref="C17:C25">F17+I17+L17+O17+R17+U17</f>
        <v>0</v>
      </c>
      <c r="D17" s="11">
        <f>B17-C17</f>
        <v>0</v>
      </c>
      <c r="E17" s="179">
        <v>0</v>
      </c>
      <c r="F17" s="2">
        <f>B35+B50+B65+B80+B96+B111+B126+B141+B156+B171+B186+B201</f>
        <v>0</v>
      </c>
      <c r="G17" s="2">
        <f aca="true" t="shared" si="1" ref="G17:G26">E17-F17</f>
        <v>0</v>
      </c>
      <c r="H17" s="181">
        <v>0</v>
      </c>
      <c r="I17" s="2">
        <f aca="true" t="shared" si="2" ref="I17:I25">C35+C50+C65+C80+C96+C111+C126+C141+C156+C171+C186+C201</f>
        <v>0</v>
      </c>
      <c r="J17" s="3">
        <f aca="true" t="shared" si="3" ref="J17:J26">H17-I17</f>
        <v>0</v>
      </c>
      <c r="K17" s="179">
        <v>0</v>
      </c>
      <c r="L17" s="2">
        <f>D35+D50+D65+D80+D96+D111+D126+D141+D156+D171+D186+D201</f>
        <v>0</v>
      </c>
      <c r="M17" s="2">
        <f>K17-L17</f>
        <v>0</v>
      </c>
      <c r="N17" s="181">
        <v>0</v>
      </c>
      <c r="O17" s="2">
        <f>E35+E50+E65+E80+E96+E111+E126+E141+E156+E171+E186+E201</f>
        <v>0</v>
      </c>
      <c r="P17" s="3">
        <f>N17-O17</f>
        <v>0</v>
      </c>
      <c r="Q17" s="179">
        <v>0</v>
      </c>
      <c r="R17" s="2">
        <f>F35+F50+F65+F80+F96+F111+F126+F141+F156+F171+F186+F201</f>
        <v>0</v>
      </c>
      <c r="S17" s="2">
        <f>Q17-R17</f>
        <v>0</v>
      </c>
      <c r="T17" s="181">
        <v>0</v>
      </c>
      <c r="U17" s="2">
        <f aca="true" t="shared" si="4" ref="U17:U25">G35+G50+G65+G80+G96+G111+G126+G141+G156+G171+G186+G201</f>
        <v>0</v>
      </c>
      <c r="V17" s="3">
        <f>T17-U17</f>
        <v>0</v>
      </c>
    </row>
    <row r="18" spans="1:22" ht="15">
      <c r="A18" s="27" t="s">
        <v>7</v>
      </c>
      <c r="B18" s="66">
        <f aca="true" t="shared" si="5" ref="B18:B25">E18+H18+K18+N18+Q18+T18</f>
        <v>0</v>
      </c>
      <c r="C18" s="2">
        <f t="shared" si="0"/>
        <v>0</v>
      </c>
      <c r="D18" s="11">
        <f aca="true" t="shared" si="6" ref="D18:D25">B18-C18</f>
        <v>0</v>
      </c>
      <c r="E18" s="179">
        <v>0</v>
      </c>
      <c r="F18" s="2">
        <f>B36+B51+B66+B81+B97+B112+B127+B142+B157+B172+B187+B202</f>
        <v>0</v>
      </c>
      <c r="G18" s="2">
        <f t="shared" si="1"/>
        <v>0</v>
      </c>
      <c r="H18" s="181">
        <v>0</v>
      </c>
      <c r="I18" s="2">
        <f t="shared" si="2"/>
        <v>0</v>
      </c>
      <c r="J18" s="3">
        <f t="shared" si="3"/>
        <v>0</v>
      </c>
      <c r="K18" s="179">
        <v>0</v>
      </c>
      <c r="L18" s="2">
        <f aca="true" t="shared" si="7" ref="L18:L25">D36+D51+D66+D81+D97+D112+D127+D142+D157+D172+D187+D202</f>
        <v>0</v>
      </c>
      <c r="M18" s="2">
        <f aca="true" t="shared" si="8" ref="M18:M25">K18-L18</f>
        <v>0</v>
      </c>
      <c r="N18" s="181">
        <v>0</v>
      </c>
      <c r="O18" s="2">
        <f aca="true" t="shared" si="9" ref="O18:O25">E36+E51+E66+E81+E97+E112+E127+E142+E157+E172+E187+E202</f>
        <v>0</v>
      </c>
      <c r="P18" s="3">
        <f aca="true" t="shared" si="10" ref="P18:P25">N18-O18</f>
        <v>0</v>
      </c>
      <c r="Q18" s="179">
        <v>0</v>
      </c>
      <c r="R18" s="2">
        <f aca="true" t="shared" si="11" ref="R18:R25">F36+F51+F66+F81+F97+F112+F127+F142+F157+F172+F187+F202</f>
        <v>0</v>
      </c>
      <c r="S18" s="2">
        <f aca="true" t="shared" si="12" ref="S18:S25">Q18-R18</f>
        <v>0</v>
      </c>
      <c r="T18" s="181">
        <v>0</v>
      </c>
      <c r="U18" s="2">
        <f t="shared" si="4"/>
        <v>0</v>
      </c>
      <c r="V18" s="3">
        <f aca="true" t="shared" si="13" ref="V18:V25">T18-U18</f>
        <v>0</v>
      </c>
    </row>
    <row r="19" spans="1:22" ht="15">
      <c r="A19" s="27" t="s">
        <v>8</v>
      </c>
      <c r="B19" s="66">
        <f t="shared" si="5"/>
        <v>0</v>
      </c>
      <c r="C19" s="2">
        <f t="shared" si="0"/>
        <v>0</v>
      </c>
      <c r="D19" s="11">
        <f t="shared" si="6"/>
        <v>0</v>
      </c>
      <c r="E19" s="179">
        <v>0</v>
      </c>
      <c r="F19" s="2">
        <f aca="true" t="shared" si="14" ref="F19:F25">B37+B52+B67+B82+B98+B113+B128+B143+B158+B173+B188+B203</f>
        <v>0</v>
      </c>
      <c r="G19" s="2">
        <f t="shared" si="1"/>
        <v>0</v>
      </c>
      <c r="H19" s="181">
        <v>0</v>
      </c>
      <c r="I19" s="2">
        <f t="shared" si="2"/>
        <v>0</v>
      </c>
      <c r="J19" s="3">
        <f t="shared" si="3"/>
        <v>0</v>
      </c>
      <c r="K19" s="179">
        <v>0</v>
      </c>
      <c r="L19" s="2">
        <f t="shared" si="7"/>
        <v>0</v>
      </c>
      <c r="M19" s="2">
        <f t="shared" si="8"/>
        <v>0</v>
      </c>
      <c r="N19" s="181">
        <v>0</v>
      </c>
      <c r="O19" s="2">
        <f t="shared" si="9"/>
        <v>0</v>
      </c>
      <c r="P19" s="3">
        <f t="shared" si="10"/>
        <v>0</v>
      </c>
      <c r="Q19" s="179">
        <v>0</v>
      </c>
      <c r="R19" s="2">
        <f t="shared" si="11"/>
        <v>0</v>
      </c>
      <c r="S19" s="2">
        <f t="shared" si="12"/>
        <v>0</v>
      </c>
      <c r="T19" s="181">
        <v>0</v>
      </c>
      <c r="U19" s="2">
        <f t="shared" si="4"/>
        <v>0</v>
      </c>
      <c r="V19" s="3">
        <f t="shared" si="13"/>
        <v>0</v>
      </c>
    </row>
    <row r="20" spans="1:22" ht="15">
      <c r="A20" s="27" t="s">
        <v>9</v>
      </c>
      <c r="B20" s="66">
        <f t="shared" si="5"/>
        <v>0</v>
      </c>
      <c r="C20" s="2">
        <f t="shared" si="0"/>
        <v>0</v>
      </c>
      <c r="D20" s="11">
        <f t="shared" si="6"/>
        <v>0</v>
      </c>
      <c r="E20" s="179">
        <v>0</v>
      </c>
      <c r="F20" s="2">
        <f t="shared" si="14"/>
        <v>0</v>
      </c>
      <c r="G20" s="2">
        <f t="shared" si="1"/>
        <v>0</v>
      </c>
      <c r="H20" s="181">
        <v>0</v>
      </c>
      <c r="I20" s="2">
        <f t="shared" si="2"/>
        <v>0</v>
      </c>
      <c r="J20" s="3">
        <f t="shared" si="3"/>
        <v>0</v>
      </c>
      <c r="K20" s="179">
        <v>0</v>
      </c>
      <c r="L20" s="2">
        <f t="shared" si="7"/>
        <v>0</v>
      </c>
      <c r="M20" s="2">
        <f t="shared" si="8"/>
        <v>0</v>
      </c>
      <c r="N20" s="181">
        <v>0</v>
      </c>
      <c r="O20" s="2">
        <f t="shared" si="9"/>
        <v>0</v>
      </c>
      <c r="P20" s="3">
        <f t="shared" si="10"/>
        <v>0</v>
      </c>
      <c r="Q20" s="179">
        <v>0</v>
      </c>
      <c r="R20" s="2">
        <f t="shared" si="11"/>
        <v>0</v>
      </c>
      <c r="S20" s="2">
        <f t="shared" si="12"/>
        <v>0</v>
      </c>
      <c r="T20" s="181">
        <v>0</v>
      </c>
      <c r="U20" s="2">
        <f t="shared" si="4"/>
        <v>0</v>
      </c>
      <c r="V20" s="3">
        <f t="shared" si="13"/>
        <v>0</v>
      </c>
    </row>
    <row r="21" spans="1:22" ht="15">
      <c r="A21" s="27" t="s">
        <v>10</v>
      </c>
      <c r="B21" s="66">
        <f t="shared" si="5"/>
        <v>0</v>
      </c>
      <c r="C21" s="2">
        <f t="shared" si="0"/>
        <v>0</v>
      </c>
      <c r="D21" s="11">
        <f t="shared" si="6"/>
        <v>0</v>
      </c>
      <c r="E21" s="179">
        <v>0</v>
      </c>
      <c r="F21" s="2">
        <f t="shared" si="14"/>
        <v>0</v>
      </c>
      <c r="G21" s="2">
        <f t="shared" si="1"/>
        <v>0</v>
      </c>
      <c r="H21" s="181">
        <v>0</v>
      </c>
      <c r="I21" s="2">
        <f t="shared" si="2"/>
        <v>0</v>
      </c>
      <c r="J21" s="3">
        <f t="shared" si="3"/>
        <v>0</v>
      </c>
      <c r="K21" s="179">
        <v>0</v>
      </c>
      <c r="L21" s="2">
        <f t="shared" si="7"/>
        <v>0</v>
      </c>
      <c r="M21" s="2">
        <f t="shared" si="8"/>
        <v>0</v>
      </c>
      <c r="N21" s="181">
        <v>0</v>
      </c>
      <c r="O21" s="2">
        <f t="shared" si="9"/>
        <v>0</v>
      </c>
      <c r="P21" s="3">
        <f t="shared" si="10"/>
        <v>0</v>
      </c>
      <c r="Q21" s="179">
        <v>0</v>
      </c>
      <c r="R21" s="2">
        <f t="shared" si="11"/>
        <v>0</v>
      </c>
      <c r="S21" s="2">
        <f t="shared" si="12"/>
        <v>0</v>
      </c>
      <c r="T21" s="181">
        <v>0</v>
      </c>
      <c r="U21" s="2">
        <f t="shared" si="4"/>
        <v>0</v>
      </c>
      <c r="V21" s="3">
        <f t="shared" si="13"/>
        <v>0</v>
      </c>
    </row>
    <row r="22" spans="1:22" ht="15">
      <c r="A22" s="27" t="s">
        <v>11</v>
      </c>
      <c r="B22" s="66">
        <f t="shared" si="5"/>
        <v>0</v>
      </c>
      <c r="C22" s="2">
        <f t="shared" si="0"/>
        <v>0</v>
      </c>
      <c r="D22" s="11">
        <f t="shared" si="6"/>
        <v>0</v>
      </c>
      <c r="E22" s="179">
        <v>0</v>
      </c>
      <c r="F22" s="2">
        <f t="shared" si="14"/>
        <v>0</v>
      </c>
      <c r="G22" s="2">
        <f t="shared" si="1"/>
        <v>0</v>
      </c>
      <c r="H22" s="181">
        <v>0</v>
      </c>
      <c r="I22" s="2">
        <f t="shared" si="2"/>
        <v>0</v>
      </c>
      <c r="J22" s="3">
        <f t="shared" si="3"/>
        <v>0</v>
      </c>
      <c r="K22" s="179">
        <v>0</v>
      </c>
      <c r="L22" s="2">
        <f t="shared" si="7"/>
        <v>0</v>
      </c>
      <c r="M22" s="2">
        <f t="shared" si="8"/>
        <v>0</v>
      </c>
      <c r="N22" s="181">
        <v>0</v>
      </c>
      <c r="O22" s="2">
        <f t="shared" si="9"/>
        <v>0</v>
      </c>
      <c r="P22" s="3">
        <f t="shared" si="10"/>
        <v>0</v>
      </c>
      <c r="Q22" s="179">
        <v>0</v>
      </c>
      <c r="R22" s="2">
        <f t="shared" si="11"/>
        <v>0</v>
      </c>
      <c r="S22" s="2">
        <f t="shared" si="12"/>
        <v>0</v>
      </c>
      <c r="T22" s="181">
        <v>0</v>
      </c>
      <c r="U22" s="2">
        <f t="shared" si="4"/>
        <v>0</v>
      </c>
      <c r="V22" s="3">
        <f t="shared" si="13"/>
        <v>0</v>
      </c>
    </row>
    <row r="23" spans="1:22" ht="15">
      <c r="A23" s="27" t="s">
        <v>12</v>
      </c>
      <c r="B23" s="66">
        <f t="shared" si="5"/>
        <v>0</v>
      </c>
      <c r="C23" s="2">
        <f t="shared" si="0"/>
        <v>0</v>
      </c>
      <c r="D23" s="11">
        <f t="shared" si="6"/>
        <v>0</v>
      </c>
      <c r="E23" s="179">
        <v>0</v>
      </c>
      <c r="F23" s="2">
        <f t="shared" si="14"/>
        <v>0</v>
      </c>
      <c r="G23" s="2">
        <f t="shared" si="1"/>
        <v>0</v>
      </c>
      <c r="H23" s="181">
        <v>0</v>
      </c>
      <c r="I23" s="2">
        <f t="shared" si="2"/>
        <v>0</v>
      </c>
      <c r="J23" s="3">
        <f t="shared" si="3"/>
        <v>0</v>
      </c>
      <c r="K23" s="179">
        <v>0</v>
      </c>
      <c r="L23" s="2">
        <f t="shared" si="7"/>
        <v>0</v>
      </c>
      <c r="M23" s="2">
        <f t="shared" si="8"/>
        <v>0</v>
      </c>
      <c r="N23" s="181">
        <v>0</v>
      </c>
      <c r="O23" s="2">
        <f t="shared" si="9"/>
        <v>0</v>
      </c>
      <c r="P23" s="3">
        <f t="shared" si="10"/>
        <v>0</v>
      </c>
      <c r="Q23" s="179">
        <v>0</v>
      </c>
      <c r="R23" s="2">
        <f t="shared" si="11"/>
        <v>0</v>
      </c>
      <c r="S23" s="2">
        <f t="shared" si="12"/>
        <v>0</v>
      </c>
      <c r="T23" s="181">
        <v>0</v>
      </c>
      <c r="U23" s="2">
        <f t="shared" si="4"/>
        <v>0</v>
      </c>
      <c r="V23" s="3">
        <f t="shared" si="13"/>
        <v>0</v>
      </c>
    </row>
    <row r="24" spans="1:22" ht="15">
      <c r="A24" s="27" t="s">
        <v>13</v>
      </c>
      <c r="B24" s="66">
        <f t="shared" si="5"/>
        <v>0</v>
      </c>
      <c r="C24" s="2">
        <f t="shared" si="0"/>
        <v>0</v>
      </c>
      <c r="D24" s="11">
        <f t="shared" si="6"/>
        <v>0</v>
      </c>
      <c r="E24" s="179">
        <v>0</v>
      </c>
      <c r="F24" s="2">
        <f t="shared" si="14"/>
        <v>0</v>
      </c>
      <c r="G24" s="2">
        <f t="shared" si="1"/>
        <v>0</v>
      </c>
      <c r="H24" s="181">
        <v>0</v>
      </c>
      <c r="I24" s="2">
        <f t="shared" si="2"/>
        <v>0</v>
      </c>
      <c r="J24" s="3">
        <f t="shared" si="3"/>
        <v>0</v>
      </c>
      <c r="K24" s="179">
        <v>0</v>
      </c>
      <c r="L24" s="2">
        <f t="shared" si="7"/>
        <v>0</v>
      </c>
      <c r="M24" s="2">
        <f t="shared" si="8"/>
        <v>0</v>
      </c>
      <c r="N24" s="181">
        <v>0</v>
      </c>
      <c r="O24" s="2">
        <f t="shared" si="9"/>
        <v>0</v>
      </c>
      <c r="P24" s="3">
        <f t="shared" si="10"/>
        <v>0</v>
      </c>
      <c r="Q24" s="179">
        <v>0</v>
      </c>
      <c r="R24" s="2">
        <f t="shared" si="11"/>
        <v>0</v>
      </c>
      <c r="S24" s="2">
        <f t="shared" si="12"/>
        <v>0</v>
      </c>
      <c r="T24" s="181">
        <v>0</v>
      </c>
      <c r="U24" s="2">
        <f t="shared" si="4"/>
        <v>0</v>
      </c>
      <c r="V24" s="3">
        <f t="shared" si="13"/>
        <v>0</v>
      </c>
    </row>
    <row r="25" spans="1:22" ht="16.5" customHeight="1" thickBot="1">
      <c r="A25" s="64" t="s">
        <v>14</v>
      </c>
      <c r="B25" s="66">
        <f t="shared" si="5"/>
        <v>0</v>
      </c>
      <c r="C25" s="2">
        <f t="shared" si="0"/>
        <v>0</v>
      </c>
      <c r="D25" s="11">
        <f t="shared" si="6"/>
        <v>0</v>
      </c>
      <c r="E25" s="180">
        <v>0</v>
      </c>
      <c r="F25" s="2">
        <f t="shared" si="14"/>
        <v>0</v>
      </c>
      <c r="G25" s="2">
        <f t="shared" si="1"/>
        <v>0</v>
      </c>
      <c r="H25" s="182">
        <v>0</v>
      </c>
      <c r="I25" s="2">
        <f t="shared" si="2"/>
        <v>0</v>
      </c>
      <c r="J25" s="3">
        <f t="shared" si="3"/>
        <v>0</v>
      </c>
      <c r="K25" s="180">
        <v>0</v>
      </c>
      <c r="L25" s="2">
        <f t="shared" si="7"/>
        <v>0</v>
      </c>
      <c r="M25" s="2">
        <f t="shared" si="8"/>
        <v>0</v>
      </c>
      <c r="N25" s="182">
        <v>0</v>
      </c>
      <c r="O25" s="2">
        <f t="shared" si="9"/>
        <v>0</v>
      </c>
      <c r="P25" s="3">
        <f t="shared" si="10"/>
        <v>0</v>
      </c>
      <c r="Q25" s="180">
        <v>0</v>
      </c>
      <c r="R25" s="2">
        <f t="shared" si="11"/>
        <v>0</v>
      </c>
      <c r="S25" s="2">
        <f t="shared" si="12"/>
        <v>0</v>
      </c>
      <c r="T25" s="182">
        <v>0</v>
      </c>
      <c r="U25" s="2">
        <f t="shared" si="4"/>
        <v>0</v>
      </c>
      <c r="V25" s="3">
        <f t="shared" si="13"/>
        <v>0</v>
      </c>
    </row>
    <row r="26" spans="1:22" ht="16.5" thickBot="1" thickTop="1">
      <c r="A26" s="65" t="s">
        <v>27</v>
      </c>
      <c r="B26" s="35">
        <f>SUM(B17:B25)</f>
        <v>0</v>
      </c>
      <c r="C26" s="35">
        <f>SUM(C17:C25)</f>
        <v>0</v>
      </c>
      <c r="D26" s="35">
        <f>SUM(D17:D25)</f>
        <v>0</v>
      </c>
      <c r="E26" s="31">
        <f aca="true" t="shared" si="15" ref="E26:V26">SUM(E17:E25)</f>
        <v>0</v>
      </c>
      <c r="F26" s="32">
        <f t="shared" si="15"/>
        <v>0</v>
      </c>
      <c r="G26" s="32">
        <f t="shared" si="1"/>
        <v>0</v>
      </c>
      <c r="H26" s="32">
        <f t="shared" si="15"/>
        <v>0</v>
      </c>
      <c r="I26" s="32">
        <f t="shared" si="15"/>
        <v>0</v>
      </c>
      <c r="J26" s="33">
        <f t="shared" si="3"/>
        <v>0</v>
      </c>
      <c r="K26" s="34">
        <f t="shared" si="15"/>
        <v>0</v>
      </c>
      <c r="L26" s="31">
        <f t="shared" si="15"/>
        <v>0</v>
      </c>
      <c r="M26" s="31">
        <f t="shared" si="15"/>
        <v>0</v>
      </c>
      <c r="N26" s="31">
        <f t="shared" si="15"/>
        <v>0</v>
      </c>
      <c r="O26" s="31">
        <f t="shared" si="15"/>
        <v>0</v>
      </c>
      <c r="P26" s="31">
        <f>N26-O26</f>
        <v>0</v>
      </c>
      <c r="Q26" s="31">
        <f t="shared" si="15"/>
        <v>0</v>
      </c>
      <c r="R26" s="31">
        <f t="shared" si="15"/>
        <v>0</v>
      </c>
      <c r="S26" s="31">
        <f>Q26-R26</f>
        <v>0</v>
      </c>
      <c r="T26" s="31">
        <f t="shared" si="15"/>
        <v>0</v>
      </c>
      <c r="U26" s="31">
        <f t="shared" si="15"/>
        <v>0</v>
      </c>
      <c r="V26" s="35">
        <f t="shared" si="15"/>
        <v>0</v>
      </c>
    </row>
    <row r="27" ht="15.75" thickTop="1"/>
    <row r="29" spans="1:22" ht="15.75">
      <c r="A29" s="236" t="s">
        <v>37</v>
      </c>
      <c r="B29" s="236"/>
      <c r="C29" s="236"/>
      <c r="D29" s="236"/>
      <c r="E29" s="236"/>
      <c r="F29" s="236"/>
      <c r="G29" s="236"/>
      <c r="H29" s="38"/>
      <c r="I29" s="63"/>
      <c r="J29" s="63"/>
      <c r="K29" s="15"/>
      <c r="L29" s="15"/>
      <c r="M29" s="15"/>
      <c r="N29" s="15"/>
      <c r="O29" s="15"/>
      <c r="P29" s="15"/>
      <c r="Q29" s="15"/>
      <c r="R29" s="15"/>
      <c r="S29" s="15"/>
      <c r="T29" s="15"/>
      <c r="U29" s="15"/>
      <c r="V29" s="15"/>
    </row>
    <row r="30" spans="1:26" ht="14.45" customHeight="1">
      <c r="A30" s="186" t="s">
        <v>124</v>
      </c>
      <c r="B30" s="213" t="s">
        <v>125</v>
      </c>
      <c r="C30" s="213"/>
      <c r="D30" s="213"/>
      <c r="E30" s="213"/>
      <c r="F30" s="213"/>
      <c r="G30" s="213"/>
      <c r="H30" s="213"/>
      <c r="I30" s="185"/>
      <c r="J30" s="185"/>
      <c r="K30" s="185"/>
      <c r="L30" s="185"/>
      <c r="M30" s="185"/>
      <c r="N30" s="185"/>
      <c r="O30" s="185"/>
      <c r="P30" s="185"/>
      <c r="Q30" s="185"/>
      <c r="R30" s="185"/>
      <c r="S30" s="185"/>
      <c r="T30" s="185"/>
      <c r="U30" s="185"/>
      <c r="V30" s="185"/>
      <c r="W30" s="185"/>
      <c r="X30" s="185"/>
      <c r="Y30" s="185"/>
      <c r="Z30" s="185"/>
    </row>
    <row r="31" ht="15.75" thickBot="1"/>
    <row r="32" spans="1:9" ht="16.5" thickBot="1" thickTop="1">
      <c r="A32" s="220" t="s">
        <v>26</v>
      </c>
      <c r="B32" s="221"/>
      <c r="C32" s="221"/>
      <c r="D32" s="221"/>
      <c r="E32" s="221"/>
      <c r="F32" s="221"/>
      <c r="G32" s="222"/>
      <c r="H32"/>
      <c r="I32"/>
    </row>
    <row r="33" spans="1:9" ht="16.5" thickTop="1">
      <c r="A33" s="223"/>
      <c r="B33" s="225" t="s">
        <v>25</v>
      </c>
      <c r="C33" s="225"/>
      <c r="D33" s="226" t="s">
        <v>2</v>
      </c>
      <c r="E33" s="226"/>
      <c r="F33" s="227" t="s">
        <v>3</v>
      </c>
      <c r="G33" s="228"/>
      <c r="H33"/>
      <c r="I33"/>
    </row>
    <row r="34" spans="1:8" ht="15">
      <c r="A34" s="224"/>
      <c r="B34" s="19" t="s">
        <v>4</v>
      </c>
      <c r="C34" s="36" t="s">
        <v>5</v>
      </c>
      <c r="D34" s="19" t="s">
        <v>4</v>
      </c>
      <c r="E34" s="20" t="s">
        <v>5</v>
      </c>
      <c r="F34" s="19" t="s">
        <v>24</v>
      </c>
      <c r="G34" s="28" t="s">
        <v>5</v>
      </c>
      <c r="H34"/>
    </row>
    <row r="35" spans="1:10" ht="15.75" thickBot="1">
      <c r="A35" s="27" t="s">
        <v>6</v>
      </c>
      <c r="B35" s="2">
        <v>0</v>
      </c>
      <c r="C35" s="2">
        <f>July!G20</f>
        <v>0</v>
      </c>
      <c r="D35" s="2">
        <f>July!H20</f>
        <v>0</v>
      </c>
      <c r="E35" s="2">
        <f>July!I20</f>
        <v>0</v>
      </c>
      <c r="F35" s="2">
        <v>0</v>
      </c>
      <c r="G35" s="2">
        <f>July!K20</f>
        <v>0</v>
      </c>
      <c r="H35"/>
      <c r="J35" s="191"/>
    </row>
    <row r="36" spans="1:11" ht="14.45" customHeight="1" thickTop="1">
      <c r="A36" s="27" t="s">
        <v>7</v>
      </c>
      <c r="B36" s="2">
        <v>0</v>
      </c>
      <c r="C36" s="2">
        <v>0</v>
      </c>
      <c r="D36" s="2">
        <v>0</v>
      </c>
      <c r="E36" s="2">
        <v>0</v>
      </c>
      <c r="F36" s="2">
        <v>0</v>
      </c>
      <c r="G36" s="11">
        <f>July!L38</f>
        <v>0</v>
      </c>
      <c r="H36" s="214" t="s">
        <v>68</v>
      </c>
      <c r="I36" s="215"/>
      <c r="J36" s="216"/>
      <c r="K36"/>
    </row>
    <row r="37" spans="1:11" ht="14.45" customHeight="1">
      <c r="A37" s="27" t="s">
        <v>8</v>
      </c>
      <c r="B37" s="2">
        <f>July!D52</f>
        <v>0</v>
      </c>
      <c r="C37" s="2">
        <f>July!E52</f>
        <v>0</v>
      </c>
      <c r="D37" s="2">
        <f>July!F52</f>
        <v>0</v>
      </c>
      <c r="E37" s="2">
        <f>July!G52</f>
        <v>0</v>
      </c>
      <c r="F37" s="2">
        <f>July!H52</f>
        <v>0</v>
      </c>
      <c r="G37" s="11">
        <v>0</v>
      </c>
      <c r="H37" s="207" t="s">
        <v>44</v>
      </c>
      <c r="I37" s="208"/>
      <c r="J37" s="208"/>
      <c r="K37" s="187"/>
    </row>
    <row r="38" spans="1:11" ht="15">
      <c r="A38" s="27" t="s">
        <v>9</v>
      </c>
      <c r="B38" s="2">
        <f>July!D65</f>
        <v>0</v>
      </c>
      <c r="C38" s="2">
        <f>July!E65</f>
        <v>0</v>
      </c>
      <c r="D38" s="2">
        <f>July!F65</f>
        <v>0</v>
      </c>
      <c r="E38" s="2">
        <f>July!G65</f>
        <v>0</v>
      </c>
      <c r="F38" s="2">
        <f>July!H65</f>
        <v>0</v>
      </c>
      <c r="G38" s="11">
        <f>July!I65</f>
        <v>0</v>
      </c>
      <c r="H38" s="201">
        <v>0</v>
      </c>
      <c r="I38" s="202"/>
      <c r="J38" s="202"/>
      <c r="K38" s="187"/>
    </row>
    <row r="39" spans="1:11" ht="14.45" customHeight="1">
      <c r="A39" s="27" t="s">
        <v>10</v>
      </c>
      <c r="B39" s="2">
        <v>0</v>
      </c>
      <c r="C39" s="2">
        <f>July!E77</f>
        <v>0</v>
      </c>
      <c r="D39" s="2">
        <f>July!F77</f>
        <v>0</v>
      </c>
      <c r="E39" s="2">
        <f>July!G77</f>
        <v>0</v>
      </c>
      <c r="F39" s="2">
        <f>July!H77</f>
        <v>0</v>
      </c>
      <c r="G39" s="11">
        <f>July!I77</f>
        <v>0</v>
      </c>
      <c r="H39" s="207" t="s">
        <v>39</v>
      </c>
      <c r="I39" s="208"/>
      <c r="J39" s="208"/>
      <c r="K39" s="187"/>
    </row>
    <row r="40" spans="1:11" ht="15">
      <c r="A40" s="27" t="s">
        <v>11</v>
      </c>
      <c r="B40" s="2">
        <f>July!D91</f>
        <v>0</v>
      </c>
      <c r="C40" s="2">
        <v>0</v>
      </c>
      <c r="D40" s="2">
        <f>July!F91</f>
        <v>0</v>
      </c>
      <c r="E40" s="2">
        <f>July!G91</f>
        <v>0</v>
      </c>
      <c r="F40" s="2">
        <v>0</v>
      </c>
      <c r="G40" s="11">
        <f>July!I91</f>
        <v>0</v>
      </c>
      <c r="H40" s="201">
        <v>0</v>
      </c>
      <c r="I40" s="202"/>
      <c r="J40" s="202"/>
      <c r="K40" s="187"/>
    </row>
    <row r="41" spans="1:11" ht="14.45" customHeight="1">
      <c r="A41" s="27" t="s">
        <v>12</v>
      </c>
      <c r="B41" s="2">
        <f>July!D104</f>
        <v>0</v>
      </c>
      <c r="C41" s="2">
        <f>July!E104</f>
        <v>0</v>
      </c>
      <c r="D41" s="2">
        <f>July!F104</f>
        <v>0</v>
      </c>
      <c r="E41" s="2">
        <f>July!G104</f>
        <v>0</v>
      </c>
      <c r="F41" s="2">
        <f>July!H104</f>
        <v>0</v>
      </c>
      <c r="G41" s="11">
        <f>July!I104</f>
        <v>0</v>
      </c>
      <c r="H41" s="207" t="s">
        <v>123</v>
      </c>
      <c r="I41" s="208"/>
      <c r="J41" s="217"/>
      <c r="K41"/>
    </row>
    <row r="42" spans="1:11" ht="15.75" thickBot="1">
      <c r="A42" s="27" t="s">
        <v>13</v>
      </c>
      <c r="B42" s="2">
        <f>July!D117</f>
        <v>0</v>
      </c>
      <c r="C42" s="2">
        <f>July!E117</f>
        <v>0</v>
      </c>
      <c r="D42" s="2">
        <f>July!F117</f>
        <v>0</v>
      </c>
      <c r="E42" s="2">
        <f>July!G117</f>
        <v>0</v>
      </c>
      <c r="F42" s="2">
        <f>July!H117</f>
        <v>0</v>
      </c>
      <c r="G42" s="11">
        <f>July!I117</f>
        <v>0</v>
      </c>
      <c r="H42" s="201">
        <v>0</v>
      </c>
      <c r="I42" s="202"/>
      <c r="J42" s="218"/>
      <c r="K42"/>
    </row>
    <row r="43" spans="1:10" ht="16.5" thickBot="1" thickTop="1">
      <c r="A43" s="64" t="s">
        <v>14</v>
      </c>
      <c r="B43" s="13">
        <f>July!D130</f>
        <v>0</v>
      </c>
      <c r="C43" s="13">
        <f>July!E130</f>
        <v>0</v>
      </c>
      <c r="D43" s="13">
        <f>July!F130</f>
        <v>0</v>
      </c>
      <c r="E43" s="13">
        <f>July!G130</f>
        <v>0</v>
      </c>
      <c r="F43" s="13">
        <f>July!H130</f>
        <v>0</v>
      </c>
      <c r="G43" s="13">
        <f>July!I130</f>
        <v>0</v>
      </c>
      <c r="H43" s="190"/>
      <c r="I43" s="189"/>
      <c r="J43" s="188"/>
    </row>
    <row r="44" spans="1:10" ht="15.75" thickTop="1">
      <c r="A44" s="67" t="s">
        <v>15</v>
      </c>
      <c r="B44" s="18">
        <f aca="true" t="shared" si="16" ref="B44:G44">SUM(B35:B43)</f>
        <v>0</v>
      </c>
      <c r="C44" s="18">
        <f t="shared" si="16"/>
        <v>0</v>
      </c>
      <c r="D44" s="18">
        <f t="shared" si="16"/>
        <v>0</v>
      </c>
      <c r="E44" s="18">
        <f t="shared" si="16"/>
        <v>0</v>
      </c>
      <c r="F44" s="18">
        <f t="shared" si="16"/>
        <v>0</v>
      </c>
      <c r="G44" s="68">
        <f t="shared" si="16"/>
        <v>0</v>
      </c>
      <c r="H44" s="183"/>
      <c r="I44" s="183"/>
      <c r="J44" s="184"/>
    </row>
    <row r="45" spans="1:10" ht="15.75" thickBot="1">
      <c r="A45" s="69" t="s">
        <v>16</v>
      </c>
      <c r="B45" s="219">
        <f>SUM(B44:C44)</f>
        <v>0</v>
      </c>
      <c r="C45" s="219"/>
      <c r="D45" s="219">
        <f>SUM(D44:E44)</f>
        <v>0</v>
      </c>
      <c r="E45" s="219"/>
      <c r="F45" s="254">
        <f>F44+G44</f>
        <v>0</v>
      </c>
      <c r="G45" s="255"/>
      <c r="H45" s="183"/>
      <c r="I45" s="183"/>
      <c r="J45" s="184"/>
    </row>
    <row r="46" spans="8:10" ht="16.5" thickBot="1" thickTop="1">
      <c r="H46" s="184"/>
      <c r="I46" s="184"/>
      <c r="J46" s="184"/>
    </row>
    <row r="47" spans="1:10" ht="16.5" thickBot="1" thickTop="1">
      <c r="A47" s="220" t="s">
        <v>29</v>
      </c>
      <c r="B47" s="221"/>
      <c r="C47" s="221"/>
      <c r="D47" s="221"/>
      <c r="E47" s="221"/>
      <c r="F47" s="221"/>
      <c r="G47" s="222"/>
      <c r="H47" s="184"/>
      <c r="I47" s="184"/>
      <c r="J47" s="184"/>
    </row>
    <row r="48" spans="1:10" ht="16.5" thickTop="1">
      <c r="A48" s="223"/>
      <c r="B48" s="225" t="s">
        <v>25</v>
      </c>
      <c r="C48" s="225"/>
      <c r="D48" s="226" t="s">
        <v>2</v>
      </c>
      <c r="E48" s="226"/>
      <c r="F48" s="227" t="s">
        <v>3</v>
      </c>
      <c r="G48" s="228"/>
      <c r="H48" s="184"/>
      <c r="I48" s="184"/>
      <c r="J48" s="184"/>
    </row>
    <row r="49" spans="1:10" ht="15">
      <c r="A49" s="224"/>
      <c r="B49" s="19" t="s">
        <v>4</v>
      </c>
      <c r="C49" s="36" t="s">
        <v>5</v>
      </c>
      <c r="D49" s="19" t="s">
        <v>4</v>
      </c>
      <c r="E49" s="20" t="s">
        <v>5</v>
      </c>
      <c r="F49" s="19" t="s">
        <v>24</v>
      </c>
      <c r="G49" s="28" t="s">
        <v>5</v>
      </c>
      <c r="H49" s="184"/>
      <c r="I49" s="184"/>
      <c r="J49" s="184"/>
    </row>
    <row r="50" spans="1:10" ht="15.75" thickBot="1">
      <c r="A50" s="27" t="s">
        <v>6</v>
      </c>
      <c r="B50" s="2">
        <f>August!F20</f>
        <v>0</v>
      </c>
      <c r="C50" s="2">
        <f>August!G20</f>
        <v>0</v>
      </c>
      <c r="D50" s="2">
        <f>August!H20</f>
        <v>0</v>
      </c>
      <c r="E50" s="2">
        <f>August!I20</f>
        <v>0</v>
      </c>
      <c r="F50" s="2">
        <f>August!J20</f>
        <v>0</v>
      </c>
      <c r="G50" s="2">
        <f>August!K20</f>
        <v>0</v>
      </c>
      <c r="H50" s="184"/>
      <c r="I50" s="184"/>
      <c r="J50" s="184"/>
    </row>
    <row r="51" spans="1:11" ht="15">
      <c r="A51" s="27" t="s">
        <v>7</v>
      </c>
      <c r="B51" s="2">
        <f>August!G38</f>
        <v>0</v>
      </c>
      <c r="C51" s="2">
        <f>August!H38</f>
        <v>0</v>
      </c>
      <c r="D51" s="2">
        <f>August!I38</f>
        <v>0</v>
      </c>
      <c r="E51" s="2">
        <f>August!J38</f>
        <v>0</v>
      </c>
      <c r="F51" s="2">
        <f>August!K38</f>
        <v>0</v>
      </c>
      <c r="G51" s="2">
        <f>August!L38</f>
        <v>0</v>
      </c>
      <c r="H51" s="210" t="s">
        <v>69</v>
      </c>
      <c r="I51" s="211"/>
      <c r="J51" s="212"/>
      <c r="K51"/>
    </row>
    <row r="52" spans="1:11" ht="15">
      <c r="A52" s="27" t="s">
        <v>8</v>
      </c>
      <c r="B52" s="2">
        <f>August!G52</f>
        <v>0</v>
      </c>
      <c r="C52" s="2">
        <f>August!H52</f>
        <v>0</v>
      </c>
      <c r="D52" s="2">
        <f>August!I52</f>
        <v>0</v>
      </c>
      <c r="E52" s="2">
        <f>August!G52</f>
        <v>0</v>
      </c>
      <c r="F52" s="2">
        <f>August!H44</f>
        <v>0</v>
      </c>
      <c r="G52" s="2">
        <f>August!I44</f>
        <v>0</v>
      </c>
      <c r="H52" s="207" t="s">
        <v>44</v>
      </c>
      <c r="I52" s="208"/>
      <c r="J52" s="209"/>
      <c r="K52"/>
    </row>
    <row r="53" spans="1:11" ht="15">
      <c r="A53" s="27" t="s">
        <v>9</v>
      </c>
      <c r="B53" s="2">
        <f>August!D65</f>
        <v>0</v>
      </c>
      <c r="C53" s="2">
        <f>August!E65</f>
        <v>0</v>
      </c>
      <c r="D53" s="2">
        <f>August!F65</f>
        <v>0</v>
      </c>
      <c r="E53" s="2">
        <f>August!G65</f>
        <v>0</v>
      </c>
      <c r="F53" s="2">
        <f>August!H65</f>
        <v>0</v>
      </c>
      <c r="G53" s="2">
        <f>August!I65</f>
        <v>0</v>
      </c>
      <c r="H53" s="201"/>
      <c r="I53" s="202"/>
      <c r="J53" s="203"/>
      <c r="K53"/>
    </row>
    <row r="54" spans="1:11" ht="15">
      <c r="A54" s="27" t="s">
        <v>10</v>
      </c>
      <c r="B54" s="2">
        <f>August!D77</f>
        <v>0</v>
      </c>
      <c r="C54" s="2">
        <f>August!E77</f>
        <v>0</v>
      </c>
      <c r="D54" s="2">
        <f>August!F77</f>
        <v>0</v>
      </c>
      <c r="E54" s="2">
        <f>August!G77</f>
        <v>0</v>
      </c>
      <c r="F54" s="2">
        <f>August!H77</f>
        <v>0</v>
      </c>
      <c r="G54" s="2">
        <f>August!I77</f>
        <v>0</v>
      </c>
      <c r="H54" s="207" t="s">
        <v>39</v>
      </c>
      <c r="I54" s="208"/>
      <c r="J54" s="209"/>
      <c r="K54"/>
    </row>
    <row r="55" spans="1:11" ht="15">
      <c r="A55" s="27" t="s">
        <v>11</v>
      </c>
      <c r="B55" s="2">
        <f>August!D91</f>
        <v>0</v>
      </c>
      <c r="C55" s="2">
        <f>August!E91</f>
        <v>0</v>
      </c>
      <c r="D55" s="2">
        <f>August!F91</f>
        <v>0</v>
      </c>
      <c r="E55" s="2">
        <f>August!G91</f>
        <v>0</v>
      </c>
      <c r="F55" s="2">
        <f>August!H91</f>
        <v>0</v>
      </c>
      <c r="G55" s="2">
        <f>August!I91</f>
        <v>0</v>
      </c>
      <c r="H55" s="201"/>
      <c r="I55" s="202"/>
      <c r="J55" s="203"/>
      <c r="K55"/>
    </row>
    <row r="56" spans="1:11" ht="15">
      <c r="A56" s="27" t="s">
        <v>12</v>
      </c>
      <c r="B56" s="2">
        <f>August!D104</f>
        <v>0</v>
      </c>
      <c r="C56" s="2">
        <f>August!E104</f>
        <v>0</v>
      </c>
      <c r="D56" s="2">
        <f>August!F104</f>
        <v>0</v>
      </c>
      <c r="E56" s="2">
        <f>August!G104</f>
        <v>0</v>
      </c>
      <c r="F56" s="2">
        <f>August!H104</f>
        <v>0</v>
      </c>
      <c r="G56" s="2">
        <f>August!I104</f>
        <v>0</v>
      </c>
      <c r="H56" s="207" t="s">
        <v>123</v>
      </c>
      <c r="I56" s="208"/>
      <c r="J56" s="209"/>
      <c r="K56"/>
    </row>
    <row r="57" spans="1:11" ht="15.75" thickBot="1">
      <c r="A57" s="27" t="s">
        <v>13</v>
      </c>
      <c r="B57" s="2">
        <f>August!D117</f>
        <v>0</v>
      </c>
      <c r="C57" s="2">
        <f>August!E117</f>
        <v>0</v>
      </c>
      <c r="D57" s="2">
        <f>August!F117</f>
        <v>0</v>
      </c>
      <c r="E57" s="2">
        <f>August!G117</f>
        <v>0</v>
      </c>
      <c r="F57" s="2">
        <f>August!H117</f>
        <v>0</v>
      </c>
      <c r="G57" s="2">
        <f>August!I117</f>
        <v>0</v>
      </c>
      <c r="H57" s="204"/>
      <c r="I57" s="205"/>
      <c r="J57" s="206"/>
      <c r="K57"/>
    </row>
    <row r="58" spans="1:11" ht="15.75" thickBot="1">
      <c r="A58" s="64" t="s">
        <v>14</v>
      </c>
      <c r="B58" s="13">
        <f>August!D130</f>
        <v>0</v>
      </c>
      <c r="C58" s="13">
        <f>August!E130</f>
        <v>0</v>
      </c>
      <c r="D58" s="13">
        <f>August!F130</f>
        <v>0</v>
      </c>
      <c r="E58" s="13">
        <f>August!G130</f>
        <v>0</v>
      </c>
      <c r="F58" s="13">
        <f>August!H130</f>
        <v>0</v>
      </c>
      <c r="G58" s="13">
        <f>August!I130</f>
        <v>0</v>
      </c>
      <c r="H58"/>
      <c r="I58"/>
      <c r="J58"/>
      <c r="K58"/>
    </row>
    <row r="59" spans="1:10" ht="15.75" thickTop="1">
      <c r="A59" s="67" t="s">
        <v>15</v>
      </c>
      <c r="B59" s="18">
        <f aca="true" t="shared" si="17" ref="B59:F59">SUM(B50:B58)</f>
        <v>0</v>
      </c>
      <c r="C59" s="18">
        <f t="shared" si="17"/>
        <v>0</v>
      </c>
      <c r="D59" s="18">
        <f t="shared" si="17"/>
        <v>0</v>
      </c>
      <c r="E59" s="18">
        <f t="shared" si="17"/>
        <v>0</v>
      </c>
      <c r="F59" s="18">
        <f t="shared" si="17"/>
        <v>0</v>
      </c>
      <c r="G59" s="68">
        <f>SUM(G50:G58)</f>
        <v>0</v>
      </c>
      <c r="H59" s="184"/>
      <c r="I59" s="184"/>
      <c r="J59" s="184"/>
    </row>
    <row r="60" spans="1:10" ht="15.75" thickBot="1">
      <c r="A60" s="69" t="s">
        <v>16</v>
      </c>
      <c r="B60" s="219">
        <f>SUM(B59:C59)</f>
        <v>0</v>
      </c>
      <c r="C60" s="219"/>
      <c r="D60" s="219">
        <f>SUM(D59:E59)</f>
        <v>0</v>
      </c>
      <c r="E60" s="219"/>
      <c r="F60" s="254">
        <f>F59+G59</f>
        <v>0</v>
      </c>
      <c r="G60" s="255"/>
      <c r="H60" s="184"/>
      <c r="I60" s="184"/>
      <c r="J60" s="184"/>
    </row>
    <row r="61" spans="8:10" ht="16.5" thickBot="1" thickTop="1">
      <c r="H61" s="184"/>
      <c r="I61" s="184"/>
      <c r="J61" s="184"/>
    </row>
    <row r="62" spans="1:10" ht="16.5" thickBot="1" thickTop="1">
      <c r="A62" s="220" t="s">
        <v>30</v>
      </c>
      <c r="B62" s="221"/>
      <c r="C62" s="221"/>
      <c r="D62" s="221"/>
      <c r="E62" s="221"/>
      <c r="F62" s="221"/>
      <c r="G62" s="222"/>
      <c r="H62" s="184"/>
      <c r="I62" s="184"/>
      <c r="J62" s="184"/>
    </row>
    <row r="63" spans="1:10" ht="16.5" thickTop="1">
      <c r="A63" s="223"/>
      <c r="B63" s="225" t="s">
        <v>25</v>
      </c>
      <c r="C63" s="225"/>
      <c r="D63" s="226" t="s">
        <v>2</v>
      </c>
      <c r="E63" s="226"/>
      <c r="F63" s="227" t="s">
        <v>3</v>
      </c>
      <c r="G63" s="228"/>
      <c r="H63" s="184"/>
      <c r="I63" s="184"/>
      <c r="J63" s="184"/>
    </row>
    <row r="64" spans="1:10" ht="15">
      <c r="A64" s="224"/>
      <c r="B64" s="19" t="s">
        <v>4</v>
      </c>
      <c r="C64" s="36" t="s">
        <v>5</v>
      </c>
      <c r="D64" s="19" t="s">
        <v>4</v>
      </c>
      <c r="E64" s="20" t="s">
        <v>5</v>
      </c>
      <c r="F64" s="19" t="s">
        <v>24</v>
      </c>
      <c r="G64" s="28" t="s">
        <v>5</v>
      </c>
      <c r="H64" s="184"/>
      <c r="I64" s="184"/>
      <c r="J64" s="184"/>
    </row>
    <row r="65" spans="1:10" ht="15.75" thickBot="1">
      <c r="A65" s="27" t="s">
        <v>6</v>
      </c>
      <c r="B65" s="2">
        <f>September!F20</f>
        <v>0</v>
      </c>
      <c r="C65" s="2">
        <f>September!G20</f>
        <v>0</v>
      </c>
      <c r="D65" s="2">
        <f>September!H20</f>
        <v>0</v>
      </c>
      <c r="E65" s="2">
        <f>September!I20</f>
        <v>0</v>
      </c>
      <c r="F65" s="2">
        <f>September!J20</f>
        <v>0</v>
      </c>
      <c r="G65" s="2">
        <f>September!K20</f>
        <v>0</v>
      </c>
      <c r="H65" s="184"/>
      <c r="I65" s="184"/>
      <c r="J65" s="184"/>
    </row>
    <row r="66" spans="1:10" ht="15">
      <c r="A66" s="27" t="s">
        <v>7</v>
      </c>
      <c r="B66" s="2">
        <f>September!F38</f>
        <v>0</v>
      </c>
      <c r="C66" s="2">
        <f>September!H38</f>
        <v>0</v>
      </c>
      <c r="D66" s="2">
        <f>September!I38</f>
        <v>0</v>
      </c>
      <c r="E66" s="2">
        <f>September!J38</f>
        <v>0</v>
      </c>
      <c r="F66" s="2">
        <f>September!K38</f>
        <v>0</v>
      </c>
      <c r="G66" s="2">
        <f>September!L38</f>
        <v>0</v>
      </c>
      <c r="H66" s="210" t="s">
        <v>70</v>
      </c>
      <c r="I66" s="211"/>
      <c r="J66" s="212"/>
    </row>
    <row r="67" spans="1:10" ht="15">
      <c r="A67" s="27" t="s">
        <v>8</v>
      </c>
      <c r="B67" s="2">
        <f>September!D52</f>
        <v>0</v>
      </c>
      <c r="C67" s="2">
        <f>September!E52</f>
        <v>0</v>
      </c>
      <c r="D67" s="2">
        <f>September!F52</f>
        <v>0</v>
      </c>
      <c r="E67" s="2">
        <f>September!G52</f>
        <v>0</v>
      </c>
      <c r="F67" s="2">
        <f>September!H52</f>
        <v>0</v>
      </c>
      <c r="G67" s="2">
        <f>September!I52</f>
        <v>0</v>
      </c>
      <c r="H67" s="207" t="s">
        <v>44</v>
      </c>
      <c r="I67" s="208"/>
      <c r="J67" s="209"/>
    </row>
    <row r="68" spans="1:10" ht="15">
      <c r="A68" s="27" t="s">
        <v>9</v>
      </c>
      <c r="B68" s="2">
        <f>September!D65</f>
        <v>0</v>
      </c>
      <c r="C68" s="2">
        <f>September!E65</f>
        <v>0</v>
      </c>
      <c r="D68" s="2">
        <f>September!F65</f>
        <v>0</v>
      </c>
      <c r="E68" s="2">
        <f>September!G65</f>
        <v>0</v>
      </c>
      <c r="F68" s="2">
        <f>September!H65</f>
        <v>0</v>
      </c>
      <c r="G68" s="2">
        <f>September!I65</f>
        <v>0</v>
      </c>
      <c r="H68" s="201"/>
      <c r="I68" s="202"/>
      <c r="J68" s="203"/>
    </row>
    <row r="69" spans="1:10" ht="14.45" customHeight="1">
      <c r="A69" s="27" t="s">
        <v>10</v>
      </c>
      <c r="B69" s="2">
        <f>September!D77</f>
        <v>0</v>
      </c>
      <c r="C69" s="2">
        <f>September!E77</f>
        <v>0</v>
      </c>
      <c r="D69" s="2">
        <f>September!F77</f>
        <v>0</v>
      </c>
      <c r="E69" s="2">
        <f>September!G77</f>
        <v>0</v>
      </c>
      <c r="F69" s="2">
        <f>September!H77</f>
        <v>0</v>
      </c>
      <c r="G69" s="2">
        <f>September!I77</f>
        <v>0</v>
      </c>
      <c r="H69" s="207" t="s">
        <v>39</v>
      </c>
      <c r="I69" s="208"/>
      <c r="J69" s="209"/>
    </row>
    <row r="70" spans="1:10" ht="15">
      <c r="A70" s="27" t="s">
        <v>11</v>
      </c>
      <c r="B70" s="2">
        <f>September!D91</f>
        <v>0</v>
      </c>
      <c r="C70" s="2">
        <f>September!E91</f>
        <v>0</v>
      </c>
      <c r="D70" s="2">
        <f>September!F91</f>
        <v>0</v>
      </c>
      <c r="E70" s="2">
        <f>September!G91</f>
        <v>0</v>
      </c>
      <c r="F70" s="2">
        <f>September!H91</f>
        <v>0</v>
      </c>
      <c r="G70" s="2">
        <f>September!I91</f>
        <v>0</v>
      </c>
      <c r="H70" s="201"/>
      <c r="I70" s="202"/>
      <c r="J70" s="203"/>
    </row>
    <row r="71" spans="1:10" ht="14.45" customHeight="1">
      <c r="A71" s="27" t="s">
        <v>12</v>
      </c>
      <c r="B71" s="2">
        <f>September!D104</f>
        <v>0</v>
      </c>
      <c r="C71" s="2">
        <f>September!E104</f>
        <v>0</v>
      </c>
      <c r="D71" s="2">
        <f>September!F104</f>
        <v>0</v>
      </c>
      <c r="E71" s="2">
        <f>September!G104</f>
        <v>0</v>
      </c>
      <c r="F71" s="2">
        <f>September!H104</f>
        <v>0</v>
      </c>
      <c r="G71" s="2">
        <f>September!I104</f>
        <v>0</v>
      </c>
      <c r="H71" s="207" t="s">
        <v>123</v>
      </c>
      <c r="I71" s="208"/>
      <c r="J71" s="209"/>
    </row>
    <row r="72" spans="1:10" ht="15.75" thickBot="1">
      <c r="A72" s="27" t="s">
        <v>13</v>
      </c>
      <c r="B72" s="2">
        <f>September!D117</f>
        <v>0</v>
      </c>
      <c r="C72" s="2">
        <f>September!E117</f>
        <v>0</v>
      </c>
      <c r="D72" s="2">
        <f>September!F117</f>
        <v>0</v>
      </c>
      <c r="E72" s="2">
        <f>September!G117</f>
        <v>0</v>
      </c>
      <c r="F72" s="2">
        <f>September!H117</f>
        <v>0</v>
      </c>
      <c r="G72" s="2">
        <f>September!I117</f>
        <v>0</v>
      </c>
      <c r="H72" s="204"/>
      <c r="I72" s="205"/>
      <c r="J72" s="206"/>
    </row>
    <row r="73" spans="1:10" ht="15.75" thickBot="1">
      <c r="A73" s="64" t="s">
        <v>14</v>
      </c>
      <c r="B73" s="13">
        <f>September!D130</f>
        <v>0</v>
      </c>
      <c r="C73" s="13">
        <f>September!E130</f>
        <v>0</v>
      </c>
      <c r="D73" s="13">
        <f>September!F130</f>
        <v>0</v>
      </c>
      <c r="E73" s="13">
        <f>September!G130</f>
        <v>0</v>
      </c>
      <c r="F73" s="13">
        <f>September!H130</f>
        <v>0</v>
      </c>
      <c r="G73" s="13">
        <f>September!I130</f>
        <v>0</v>
      </c>
      <c r="H73" s="184"/>
      <c r="I73" s="184"/>
      <c r="J73" s="184"/>
    </row>
    <row r="74" spans="1:10" ht="15.75" thickTop="1">
      <c r="A74" s="67" t="s">
        <v>15</v>
      </c>
      <c r="B74" s="18">
        <f aca="true" t="shared" si="18" ref="B74:F74">SUM(B65:B73)</f>
        <v>0</v>
      </c>
      <c r="C74" s="18">
        <f t="shared" si="18"/>
        <v>0</v>
      </c>
      <c r="D74" s="18">
        <f t="shared" si="18"/>
        <v>0</v>
      </c>
      <c r="E74" s="18">
        <f t="shared" si="18"/>
        <v>0</v>
      </c>
      <c r="F74" s="18">
        <f t="shared" si="18"/>
        <v>0</v>
      </c>
      <c r="G74" s="68">
        <f>SUM(G65:G73)</f>
        <v>0</v>
      </c>
      <c r="H74" s="184"/>
      <c r="I74" s="184"/>
      <c r="J74" s="184"/>
    </row>
    <row r="75" spans="1:10" ht="15.75" thickBot="1">
      <c r="A75" s="69" t="s">
        <v>16</v>
      </c>
      <c r="B75" s="219">
        <f>SUM(B74:C74)</f>
        <v>0</v>
      </c>
      <c r="C75" s="219"/>
      <c r="D75" s="219">
        <f>SUM(D74:E74)</f>
        <v>0</v>
      </c>
      <c r="E75" s="219"/>
      <c r="F75" s="254">
        <f>F74+G74</f>
        <v>0</v>
      </c>
      <c r="G75" s="255"/>
      <c r="H75" s="184"/>
      <c r="I75" s="184"/>
      <c r="J75" s="184"/>
    </row>
    <row r="76" spans="8:10" ht="16.5" thickBot="1" thickTop="1">
      <c r="H76" s="184"/>
      <c r="I76" s="184"/>
      <c r="J76" s="184"/>
    </row>
    <row r="77" spans="1:10" ht="16.5" thickBot="1" thickTop="1">
      <c r="A77" s="220" t="s">
        <v>31</v>
      </c>
      <c r="B77" s="221"/>
      <c r="C77" s="221"/>
      <c r="D77" s="221"/>
      <c r="E77" s="221"/>
      <c r="F77" s="221"/>
      <c r="G77" s="222"/>
      <c r="H77" s="184"/>
      <c r="I77" s="184"/>
      <c r="J77" s="184"/>
    </row>
    <row r="78" spans="1:10" ht="16.5" thickTop="1">
      <c r="A78" s="223"/>
      <c r="B78" s="225" t="s">
        <v>25</v>
      </c>
      <c r="C78" s="225"/>
      <c r="D78" s="226" t="s">
        <v>2</v>
      </c>
      <c r="E78" s="226"/>
      <c r="F78" s="227" t="s">
        <v>3</v>
      </c>
      <c r="G78" s="228"/>
      <c r="H78" s="184"/>
      <c r="I78" s="184"/>
      <c r="J78" s="184"/>
    </row>
    <row r="79" spans="1:10" ht="15">
      <c r="A79" s="224"/>
      <c r="B79" s="19" t="s">
        <v>4</v>
      </c>
      <c r="C79" s="36" t="s">
        <v>5</v>
      </c>
      <c r="D79" s="19" t="s">
        <v>4</v>
      </c>
      <c r="E79" s="20" t="s">
        <v>5</v>
      </c>
      <c r="F79" s="19" t="s">
        <v>24</v>
      </c>
      <c r="G79" s="28" t="s">
        <v>5</v>
      </c>
      <c r="H79" s="184"/>
      <c r="I79" s="184"/>
      <c r="J79" s="184"/>
    </row>
    <row r="80" spans="1:10" ht="15.75" thickBot="1">
      <c r="A80" s="27" t="s">
        <v>6</v>
      </c>
      <c r="B80" s="2">
        <f>October!F20</f>
        <v>0</v>
      </c>
      <c r="C80" s="2">
        <f>October!G20</f>
        <v>0</v>
      </c>
      <c r="D80" s="2">
        <f>October!H20</f>
        <v>0</v>
      </c>
      <c r="E80" s="2">
        <f>October!I20</f>
        <v>0</v>
      </c>
      <c r="F80" s="2">
        <f>October!J20</f>
        <v>0</v>
      </c>
      <c r="G80" s="2">
        <f>October!K20</f>
        <v>0</v>
      </c>
      <c r="H80" s="184"/>
      <c r="I80" s="184"/>
      <c r="J80" s="184"/>
    </row>
    <row r="81" spans="1:10" ht="15">
      <c r="A81" s="27" t="s">
        <v>7</v>
      </c>
      <c r="B81" s="2">
        <f>October!G38</f>
        <v>0</v>
      </c>
      <c r="C81" s="2">
        <f>October!H38</f>
        <v>0</v>
      </c>
      <c r="D81" s="2">
        <f>October!I38</f>
        <v>0</v>
      </c>
      <c r="E81" s="2">
        <f>October!J38</f>
        <v>0</v>
      </c>
      <c r="F81" s="2">
        <f>October!K38</f>
        <v>0</v>
      </c>
      <c r="G81" s="2">
        <f>October!L38</f>
        <v>0</v>
      </c>
      <c r="H81" s="210" t="s">
        <v>71</v>
      </c>
      <c r="I81" s="211"/>
      <c r="J81" s="212"/>
    </row>
    <row r="82" spans="1:10" ht="15">
      <c r="A82" s="27" t="s">
        <v>8</v>
      </c>
      <c r="B82" s="2">
        <f>October!D52</f>
        <v>0</v>
      </c>
      <c r="C82" s="2">
        <f>October!E52</f>
        <v>0</v>
      </c>
      <c r="D82" s="2">
        <f>October!F52</f>
        <v>0</v>
      </c>
      <c r="E82" s="2">
        <f>October!G52</f>
        <v>0</v>
      </c>
      <c r="F82" s="2">
        <f>October!H52</f>
        <v>0</v>
      </c>
      <c r="G82" s="2">
        <f>October!I52</f>
        <v>0</v>
      </c>
      <c r="H82" s="207" t="s">
        <v>44</v>
      </c>
      <c r="I82" s="208"/>
      <c r="J82" s="209"/>
    </row>
    <row r="83" spans="1:10" ht="15">
      <c r="A83" s="27" t="s">
        <v>9</v>
      </c>
      <c r="B83" s="2">
        <f>October!D65</f>
        <v>0</v>
      </c>
      <c r="C83" s="2">
        <f>October!E65</f>
        <v>0</v>
      </c>
      <c r="D83" s="2">
        <f>October!F65</f>
        <v>0</v>
      </c>
      <c r="E83" s="2">
        <f>October!G65</f>
        <v>0</v>
      </c>
      <c r="F83" s="2">
        <f>October!H65</f>
        <v>0</v>
      </c>
      <c r="G83" s="2">
        <f>October!I65</f>
        <v>0</v>
      </c>
      <c r="H83" s="201"/>
      <c r="I83" s="202"/>
      <c r="J83" s="203"/>
    </row>
    <row r="84" spans="1:10" ht="14.45" customHeight="1">
      <c r="A84" s="27" t="s">
        <v>10</v>
      </c>
      <c r="B84" s="2">
        <f>October!D77</f>
        <v>0</v>
      </c>
      <c r="C84" s="2">
        <f>October!E77</f>
        <v>0</v>
      </c>
      <c r="D84" s="2">
        <f>October!F77</f>
        <v>0</v>
      </c>
      <c r="E84" s="2">
        <f>October!G77</f>
        <v>0</v>
      </c>
      <c r="F84" s="2">
        <f>October!H77</f>
        <v>0</v>
      </c>
      <c r="G84" s="2">
        <f>October!I77</f>
        <v>0</v>
      </c>
      <c r="H84" s="207" t="s">
        <v>39</v>
      </c>
      <c r="I84" s="208"/>
      <c r="J84" s="209"/>
    </row>
    <row r="85" spans="1:10" ht="15">
      <c r="A85" s="27" t="s">
        <v>11</v>
      </c>
      <c r="B85" s="2">
        <f>October!D91</f>
        <v>0</v>
      </c>
      <c r="C85" s="2">
        <f>October!E91</f>
        <v>0</v>
      </c>
      <c r="D85" s="2">
        <f>October!F91</f>
        <v>0</v>
      </c>
      <c r="E85" s="2">
        <f>October!G91</f>
        <v>0</v>
      </c>
      <c r="F85" s="2">
        <f>October!H91</f>
        <v>0</v>
      </c>
      <c r="G85" s="2">
        <f>October!I91</f>
        <v>0</v>
      </c>
      <c r="H85" s="201"/>
      <c r="I85" s="202"/>
      <c r="J85" s="203"/>
    </row>
    <row r="86" spans="1:10" ht="14.45" customHeight="1">
      <c r="A86" s="27" t="s">
        <v>12</v>
      </c>
      <c r="B86" s="2">
        <f>October!D104</f>
        <v>0</v>
      </c>
      <c r="C86" s="2">
        <f>October!E104</f>
        <v>0</v>
      </c>
      <c r="D86" s="2">
        <f>October!F104</f>
        <v>0</v>
      </c>
      <c r="E86" s="2">
        <f>October!G104</f>
        <v>0</v>
      </c>
      <c r="F86" s="2">
        <f>October!H104</f>
        <v>0</v>
      </c>
      <c r="G86" s="2">
        <f>October!I104</f>
        <v>0</v>
      </c>
      <c r="H86" s="207" t="s">
        <v>123</v>
      </c>
      <c r="I86" s="208"/>
      <c r="J86" s="209"/>
    </row>
    <row r="87" spans="1:10" ht="15.75" thickBot="1">
      <c r="A87" s="27" t="s">
        <v>13</v>
      </c>
      <c r="B87" s="2">
        <f>October!D117</f>
        <v>0</v>
      </c>
      <c r="C87" s="2">
        <f>October!E117</f>
        <v>0</v>
      </c>
      <c r="D87" s="2">
        <f>October!F117</f>
        <v>0</v>
      </c>
      <c r="E87" s="2">
        <f>October!G117</f>
        <v>0</v>
      </c>
      <c r="F87" s="2">
        <f>October!H117</f>
        <v>0</v>
      </c>
      <c r="G87" s="2">
        <f>October!I117</f>
        <v>0</v>
      </c>
      <c r="H87" s="204"/>
      <c r="I87" s="205"/>
      <c r="J87" s="206"/>
    </row>
    <row r="88" spans="1:10" ht="15.75" thickBot="1">
      <c r="A88" s="64" t="s">
        <v>14</v>
      </c>
      <c r="B88" s="13">
        <f>October!D130</f>
        <v>0</v>
      </c>
      <c r="C88" s="13">
        <f>October!E130</f>
        <v>0</v>
      </c>
      <c r="D88" s="13">
        <f>October!F130</f>
        <v>0</v>
      </c>
      <c r="E88" s="13">
        <f>October!G130</f>
        <v>0</v>
      </c>
      <c r="F88" s="13">
        <f>October!H130</f>
        <v>0</v>
      </c>
      <c r="G88" s="13">
        <f>October!I130</f>
        <v>0</v>
      </c>
      <c r="H88" s="184"/>
      <c r="I88" s="184"/>
      <c r="J88" s="184"/>
    </row>
    <row r="89" spans="1:10" ht="15.75" thickTop="1">
      <c r="A89" s="67" t="s">
        <v>15</v>
      </c>
      <c r="B89" s="18">
        <f aca="true" t="shared" si="19" ref="B89:F89">SUM(B80:B88)</f>
        <v>0</v>
      </c>
      <c r="C89" s="18">
        <f t="shared" si="19"/>
        <v>0</v>
      </c>
      <c r="D89" s="18">
        <f t="shared" si="19"/>
        <v>0</v>
      </c>
      <c r="E89" s="18">
        <f t="shared" si="19"/>
        <v>0</v>
      </c>
      <c r="F89" s="18">
        <f t="shared" si="19"/>
        <v>0</v>
      </c>
      <c r="G89" s="68">
        <f>SUM(G80:G88)</f>
        <v>0</v>
      </c>
      <c r="H89" s="184"/>
      <c r="I89" s="184"/>
      <c r="J89" s="184"/>
    </row>
    <row r="90" spans="1:10" ht="15.75" thickBot="1">
      <c r="A90" s="69" t="s">
        <v>16</v>
      </c>
      <c r="B90" s="219">
        <f>SUM(B89:C89)</f>
        <v>0</v>
      </c>
      <c r="C90" s="219"/>
      <c r="D90" s="219">
        <f>SUM(D89:E89)</f>
        <v>0</v>
      </c>
      <c r="E90" s="219"/>
      <c r="F90" s="254">
        <f>F89+G89</f>
        <v>0</v>
      </c>
      <c r="G90" s="255"/>
      <c r="H90" s="184"/>
      <c r="I90" s="184"/>
      <c r="J90" s="184"/>
    </row>
    <row r="91" spans="8:10" ht="15.75" thickTop="1">
      <c r="H91" s="184"/>
      <c r="I91" s="184"/>
      <c r="J91" s="184"/>
    </row>
    <row r="92" spans="8:10" ht="15.75" thickBot="1">
      <c r="H92" s="184"/>
      <c r="I92" s="184"/>
      <c r="J92" s="184"/>
    </row>
    <row r="93" spans="1:10" ht="16.5" thickBot="1" thickTop="1">
      <c r="A93" s="220" t="s">
        <v>32</v>
      </c>
      <c r="B93" s="221"/>
      <c r="C93" s="221"/>
      <c r="D93" s="221"/>
      <c r="E93" s="221"/>
      <c r="F93" s="221"/>
      <c r="G93" s="222"/>
      <c r="H93" s="184"/>
      <c r="I93" s="184"/>
      <c r="J93" s="184"/>
    </row>
    <row r="94" spans="1:10" ht="16.5" thickTop="1">
      <c r="A94" s="223"/>
      <c r="B94" s="225" t="s">
        <v>25</v>
      </c>
      <c r="C94" s="225"/>
      <c r="D94" s="226" t="s">
        <v>2</v>
      </c>
      <c r="E94" s="226"/>
      <c r="F94" s="227" t="s">
        <v>3</v>
      </c>
      <c r="G94" s="228"/>
      <c r="H94" s="184"/>
      <c r="I94" s="184"/>
      <c r="J94" s="184"/>
    </row>
    <row r="95" spans="1:10" ht="15">
      <c r="A95" s="224"/>
      <c r="B95" s="19" t="s">
        <v>4</v>
      </c>
      <c r="C95" s="36" t="s">
        <v>5</v>
      </c>
      <c r="D95" s="19" t="s">
        <v>4</v>
      </c>
      <c r="E95" s="20" t="s">
        <v>5</v>
      </c>
      <c r="F95" s="19" t="s">
        <v>24</v>
      </c>
      <c r="G95" s="28" t="s">
        <v>5</v>
      </c>
      <c r="H95" s="184"/>
      <c r="I95" s="184"/>
      <c r="J95" s="184"/>
    </row>
    <row r="96" spans="1:10" ht="15.75" thickBot="1">
      <c r="A96" s="27" t="s">
        <v>6</v>
      </c>
      <c r="B96" s="2">
        <f>November!F20</f>
        <v>0</v>
      </c>
      <c r="C96" s="2">
        <f>November!G20</f>
        <v>0</v>
      </c>
      <c r="D96" s="2">
        <f>November!H20</f>
        <v>0</v>
      </c>
      <c r="E96" s="2">
        <f>November!I20</f>
        <v>0</v>
      </c>
      <c r="F96" s="2">
        <f>November!J20</f>
        <v>0</v>
      </c>
      <c r="G96" s="2">
        <f>November!K20</f>
        <v>0</v>
      </c>
      <c r="H96" s="184"/>
      <c r="I96" s="184"/>
      <c r="J96" s="184"/>
    </row>
    <row r="97" spans="1:10" ht="15">
      <c r="A97" s="27" t="s">
        <v>7</v>
      </c>
      <c r="B97" s="2">
        <f>November!G38</f>
        <v>0</v>
      </c>
      <c r="C97" s="2">
        <f>November!H38</f>
        <v>0</v>
      </c>
      <c r="D97" s="2">
        <f>November!I38</f>
        <v>0</v>
      </c>
      <c r="E97" s="2">
        <f>November!J38</f>
        <v>0</v>
      </c>
      <c r="F97" s="2">
        <f>November!K38</f>
        <v>0</v>
      </c>
      <c r="G97" s="2">
        <f>November!L38</f>
        <v>0</v>
      </c>
      <c r="H97" s="210" t="s">
        <v>72</v>
      </c>
      <c r="I97" s="211"/>
      <c r="J97" s="212"/>
    </row>
    <row r="98" spans="1:10" ht="15">
      <c r="A98" s="27" t="s">
        <v>8</v>
      </c>
      <c r="B98" s="2">
        <f>November!D52</f>
        <v>0</v>
      </c>
      <c r="C98" s="2">
        <f>November!E52</f>
        <v>0</v>
      </c>
      <c r="D98" s="2">
        <f>November!F52</f>
        <v>0</v>
      </c>
      <c r="E98" s="2">
        <f>November!G52</f>
        <v>0</v>
      </c>
      <c r="F98" s="2">
        <f>November!H52</f>
        <v>0</v>
      </c>
      <c r="G98" s="2">
        <f>November!I52</f>
        <v>0</v>
      </c>
      <c r="H98" s="207" t="s">
        <v>44</v>
      </c>
      <c r="I98" s="208"/>
      <c r="J98" s="209"/>
    </row>
    <row r="99" spans="1:10" ht="15">
      <c r="A99" s="27" t="s">
        <v>9</v>
      </c>
      <c r="B99" s="2">
        <f>November!D65</f>
        <v>0</v>
      </c>
      <c r="C99" s="2">
        <f>November!E65</f>
        <v>0</v>
      </c>
      <c r="D99" s="2">
        <f>November!F65</f>
        <v>0</v>
      </c>
      <c r="E99" s="2">
        <f>November!G65</f>
        <v>0</v>
      </c>
      <c r="F99" s="2">
        <f>November!H65</f>
        <v>0</v>
      </c>
      <c r="G99" s="2">
        <f>November!I65</f>
        <v>0</v>
      </c>
      <c r="H99" s="201"/>
      <c r="I99" s="202"/>
      <c r="J99" s="203"/>
    </row>
    <row r="100" spans="1:10" ht="14.45" customHeight="1">
      <c r="A100" s="27" t="s">
        <v>10</v>
      </c>
      <c r="B100" s="2">
        <f>November!D77</f>
        <v>0</v>
      </c>
      <c r="C100" s="2">
        <f>November!E77</f>
        <v>0</v>
      </c>
      <c r="D100" s="2">
        <f>November!F77</f>
        <v>0</v>
      </c>
      <c r="E100" s="2">
        <f>November!G77</f>
        <v>0</v>
      </c>
      <c r="F100" s="2">
        <f>November!H77</f>
        <v>0</v>
      </c>
      <c r="G100" s="2">
        <f>November!I77</f>
        <v>0</v>
      </c>
      <c r="H100" s="207" t="s">
        <v>39</v>
      </c>
      <c r="I100" s="208"/>
      <c r="J100" s="209"/>
    </row>
    <row r="101" spans="1:10" ht="15">
      <c r="A101" s="27" t="s">
        <v>11</v>
      </c>
      <c r="B101" s="2">
        <f>November!D91</f>
        <v>0</v>
      </c>
      <c r="C101" s="2">
        <f>November!E91</f>
        <v>0</v>
      </c>
      <c r="D101" s="2">
        <f>November!F91</f>
        <v>0</v>
      </c>
      <c r="E101" s="2">
        <f>November!G91</f>
        <v>0</v>
      </c>
      <c r="F101" s="2">
        <f>November!H91</f>
        <v>0</v>
      </c>
      <c r="G101" s="2">
        <f>November!I91</f>
        <v>0</v>
      </c>
      <c r="H101" s="201"/>
      <c r="I101" s="202"/>
      <c r="J101" s="203"/>
    </row>
    <row r="102" spans="1:10" ht="14.45" customHeight="1">
      <c r="A102" s="27" t="s">
        <v>12</v>
      </c>
      <c r="B102" s="2">
        <f>November!D104</f>
        <v>0</v>
      </c>
      <c r="C102" s="2">
        <f>November!E104</f>
        <v>0</v>
      </c>
      <c r="D102" s="2">
        <f>November!F104</f>
        <v>0</v>
      </c>
      <c r="E102" s="2">
        <f>November!G104</f>
        <v>0</v>
      </c>
      <c r="F102" s="2">
        <f>November!H104</f>
        <v>0</v>
      </c>
      <c r="G102" s="2">
        <f>November!I104</f>
        <v>0</v>
      </c>
      <c r="H102" s="207" t="s">
        <v>123</v>
      </c>
      <c r="I102" s="208"/>
      <c r="J102" s="209"/>
    </row>
    <row r="103" spans="1:10" ht="15.75" thickBot="1">
      <c r="A103" s="27" t="s">
        <v>13</v>
      </c>
      <c r="B103" s="2">
        <f>November!D117</f>
        <v>0</v>
      </c>
      <c r="C103" s="2">
        <f>November!E117</f>
        <v>0</v>
      </c>
      <c r="D103" s="2">
        <f>November!F117</f>
        <v>0</v>
      </c>
      <c r="E103" s="2">
        <f>November!G117</f>
        <v>0</v>
      </c>
      <c r="F103" s="2">
        <f>November!H117</f>
        <v>0</v>
      </c>
      <c r="G103" s="2">
        <f>November!I117</f>
        <v>0</v>
      </c>
      <c r="H103" s="204"/>
      <c r="I103" s="205"/>
      <c r="J103" s="206"/>
    </row>
    <row r="104" spans="1:10" ht="15.75" thickBot="1">
      <c r="A104" s="64" t="s">
        <v>14</v>
      </c>
      <c r="B104" s="13">
        <f>November!D130</f>
        <v>0</v>
      </c>
      <c r="C104" s="13">
        <f>November!E130</f>
        <v>0</v>
      </c>
      <c r="D104" s="13">
        <f>November!F130</f>
        <v>0</v>
      </c>
      <c r="E104" s="13">
        <f>November!G130</f>
        <v>0</v>
      </c>
      <c r="F104" s="13">
        <f>November!H130</f>
        <v>0</v>
      </c>
      <c r="G104" s="13">
        <f>November!I130</f>
        <v>0</v>
      </c>
      <c r="H104" s="184"/>
      <c r="I104" s="184"/>
      <c r="J104" s="184"/>
    </row>
    <row r="105" spans="1:10" ht="15.75" thickTop="1">
      <c r="A105" s="67" t="s">
        <v>15</v>
      </c>
      <c r="B105" s="18">
        <f aca="true" t="shared" si="20" ref="B105:F105">SUM(B96:B104)</f>
        <v>0</v>
      </c>
      <c r="C105" s="18">
        <f t="shared" si="20"/>
        <v>0</v>
      </c>
      <c r="D105" s="18">
        <f t="shared" si="20"/>
        <v>0</v>
      </c>
      <c r="E105" s="18">
        <f t="shared" si="20"/>
        <v>0</v>
      </c>
      <c r="F105" s="18">
        <f t="shared" si="20"/>
        <v>0</v>
      </c>
      <c r="G105" s="68">
        <f>SUM(G96:G104)</f>
        <v>0</v>
      </c>
      <c r="H105" s="184"/>
      <c r="I105" s="184"/>
      <c r="J105" s="184"/>
    </row>
    <row r="106" spans="1:10" ht="15.75" thickBot="1">
      <c r="A106" s="69" t="s">
        <v>16</v>
      </c>
      <c r="B106" s="219">
        <f>SUM(B105:C105)</f>
        <v>0</v>
      </c>
      <c r="C106" s="219"/>
      <c r="D106" s="219">
        <f>SUM(D105:E105)</f>
        <v>0</v>
      </c>
      <c r="E106" s="219"/>
      <c r="F106" s="254">
        <f>SUM(F105:G105)</f>
        <v>0</v>
      </c>
      <c r="G106" s="255"/>
      <c r="H106" s="184"/>
      <c r="I106" s="184"/>
      <c r="J106" s="184"/>
    </row>
    <row r="107" spans="8:10" ht="16.5" thickBot="1" thickTop="1">
      <c r="H107" s="184"/>
      <c r="I107" s="184"/>
      <c r="J107" s="184"/>
    </row>
    <row r="108" spans="1:10" ht="16.5" thickBot="1" thickTop="1">
      <c r="A108" s="220" t="s">
        <v>33</v>
      </c>
      <c r="B108" s="221"/>
      <c r="C108" s="221"/>
      <c r="D108" s="221"/>
      <c r="E108" s="221"/>
      <c r="F108" s="221"/>
      <c r="G108" s="222"/>
      <c r="H108" s="184"/>
      <c r="I108" s="184"/>
      <c r="J108" s="184"/>
    </row>
    <row r="109" spans="1:10" ht="16.5" thickTop="1">
      <c r="A109" s="223"/>
      <c r="B109" s="225" t="s">
        <v>25</v>
      </c>
      <c r="C109" s="225"/>
      <c r="D109" s="226" t="s">
        <v>2</v>
      </c>
      <c r="E109" s="226"/>
      <c r="F109" s="227" t="s">
        <v>3</v>
      </c>
      <c r="G109" s="228"/>
      <c r="H109" s="184"/>
      <c r="I109" s="184"/>
      <c r="J109" s="184"/>
    </row>
    <row r="110" spans="1:10" ht="15">
      <c r="A110" s="224"/>
      <c r="B110" s="19" t="s">
        <v>4</v>
      </c>
      <c r="C110" s="36" t="s">
        <v>5</v>
      </c>
      <c r="D110" s="19" t="s">
        <v>4</v>
      </c>
      <c r="E110" s="20" t="s">
        <v>5</v>
      </c>
      <c r="F110" s="19" t="s">
        <v>24</v>
      </c>
      <c r="G110" s="28" t="s">
        <v>5</v>
      </c>
      <c r="H110" s="184"/>
      <c r="I110" s="184"/>
      <c r="J110" s="184"/>
    </row>
    <row r="111" spans="1:10" ht="15.75" thickBot="1">
      <c r="A111" s="27" t="s">
        <v>6</v>
      </c>
      <c r="B111" s="2">
        <f>December!F20</f>
        <v>0</v>
      </c>
      <c r="C111" s="2">
        <f>December!G20</f>
        <v>0</v>
      </c>
      <c r="D111" s="2">
        <f>December!H20</f>
        <v>0</v>
      </c>
      <c r="E111" s="2">
        <f>December!I20</f>
        <v>0</v>
      </c>
      <c r="F111" s="2">
        <f>December!J20</f>
        <v>0</v>
      </c>
      <c r="G111" s="2">
        <f>December!K20</f>
        <v>0</v>
      </c>
      <c r="H111" s="184"/>
      <c r="I111" s="184"/>
      <c r="J111" s="184"/>
    </row>
    <row r="112" spans="1:10" ht="15">
      <c r="A112" s="27" t="s">
        <v>7</v>
      </c>
      <c r="B112" s="2">
        <f>December!F38</f>
        <v>0</v>
      </c>
      <c r="C112" s="2">
        <f>December!G38</f>
        <v>0</v>
      </c>
      <c r="D112" s="2">
        <f>December!H38</f>
        <v>0</v>
      </c>
      <c r="E112" s="2">
        <f>December!I38</f>
        <v>0</v>
      </c>
      <c r="F112" s="2">
        <f>December!J38</f>
        <v>0</v>
      </c>
      <c r="G112" s="2">
        <f>December!K38</f>
        <v>0</v>
      </c>
      <c r="H112" s="210" t="s">
        <v>74</v>
      </c>
      <c r="I112" s="211"/>
      <c r="J112" s="212"/>
    </row>
    <row r="113" spans="1:10" ht="15">
      <c r="A113" s="27" t="s">
        <v>8</v>
      </c>
      <c r="B113" s="2">
        <f>December!D52</f>
        <v>0</v>
      </c>
      <c r="C113" s="2">
        <f>December!E52</f>
        <v>0</v>
      </c>
      <c r="D113" s="2">
        <f>December!F52</f>
        <v>0</v>
      </c>
      <c r="E113" s="2">
        <f>December!G52</f>
        <v>0</v>
      </c>
      <c r="F113" s="2">
        <f>December!H52</f>
        <v>0</v>
      </c>
      <c r="G113" s="2">
        <f>December!I52</f>
        <v>0</v>
      </c>
      <c r="H113" s="207" t="s">
        <v>44</v>
      </c>
      <c r="I113" s="208"/>
      <c r="J113" s="209"/>
    </row>
    <row r="114" spans="1:10" ht="15">
      <c r="A114" s="27" t="s">
        <v>9</v>
      </c>
      <c r="B114" s="2">
        <f>December!D65</f>
        <v>0</v>
      </c>
      <c r="C114" s="2">
        <f>December!E65</f>
        <v>0</v>
      </c>
      <c r="D114" s="2">
        <f>December!F65</f>
        <v>0</v>
      </c>
      <c r="E114" s="2">
        <f>December!G65</f>
        <v>0</v>
      </c>
      <c r="F114" s="2">
        <f>December!H65</f>
        <v>0</v>
      </c>
      <c r="G114" s="2">
        <f>December!I65</f>
        <v>0</v>
      </c>
      <c r="H114" s="201"/>
      <c r="I114" s="202"/>
      <c r="J114" s="203"/>
    </row>
    <row r="115" spans="1:10" ht="14.45" customHeight="1">
      <c r="A115" s="27" t="s">
        <v>10</v>
      </c>
      <c r="B115" s="2">
        <f>December!D77</f>
        <v>0</v>
      </c>
      <c r="C115" s="2">
        <f>December!E77</f>
        <v>0</v>
      </c>
      <c r="D115" s="2">
        <f>December!F77</f>
        <v>0</v>
      </c>
      <c r="E115" s="2">
        <f>December!G77</f>
        <v>0</v>
      </c>
      <c r="F115" s="2">
        <f>December!H77</f>
        <v>0</v>
      </c>
      <c r="G115" s="2">
        <f>December!I77</f>
        <v>0</v>
      </c>
      <c r="H115" s="207" t="s">
        <v>39</v>
      </c>
      <c r="I115" s="208"/>
      <c r="J115" s="209"/>
    </row>
    <row r="116" spans="1:10" ht="15">
      <c r="A116" s="27" t="s">
        <v>11</v>
      </c>
      <c r="B116" s="2">
        <f>December!D91</f>
        <v>0</v>
      </c>
      <c r="C116" s="2">
        <f>December!E91</f>
        <v>0</v>
      </c>
      <c r="D116" s="2">
        <f>December!F91</f>
        <v>0</v>
      </c>
      <c r="E116" s="2">
        <f>December!G91</f>
        <v>0</v>
      </c>
      <c r="F116" s="2">
        <f>December!H91</f>
        <v>0</v>
      </c>
      <c r="G116" s="2">
        <f>December!I91</f>
        <v>0</v>
      </c>
      <c r="H116" s="201"/>
      <c r="I116" s="202"/>
      <c r="J116" s="203"/>
    </row>
    <row r="117" spans="1:10" ht="14.45" customHeight="1">
      <c r="A117" s="27" t="s">
        <v>12</v>
      </c>
      <c r="B117" s="2">
        <f>December!D104</f>
        <v>0</v>
      </c>
      <c r="C117" s="2">
        <f>December!E104</f>
        <v>0</v>
      </c>
      <c r="D117" s="2">
        <f>December!F104</f>
        <v>0</v>
      </c>
      <c r="E117" s="2">
        <f>December!G104</f>
        <v>0</v>
      </c>
      <c r="F117" s="2">
        <f>December!H104</f>
        <v>0</v>
      </c>
      <c r="G117" s="2">
        <f>December!I104</f>
        <v>0</v>
      </c>
      <c r="H117" s="207" t="s">
        <v>123</v>
      </c>
      <c r="I117" s="208"/>
      <c r="J117" s="209"/>
    </row>
    <row r="118" spans="1:10" ht="15.75" thickBot="1">
      <c r="A118" s="27" t="s">
        <v>13</v>
      </c>
      <c r="B118" s="2">
        <f>December!D117</f>
        <v>0</v>
      </c>
      <c r="C118" s="2">
        <f>December!E117</f>
        <v>0</v>
      </c>
      <c r="D118" s="2">
        <f>December!F117</f>
        <v>0</v>
      </c>
      <c r="E118" s="2">
        <f>December!G117</f>
        <v>0</v>
      </c>
      <c r="F118" s="2">
        <f>December!H117</f>
        <v>0</v>
      </c>
      <c r="G118" s="2">
        <f>December!I117</f>
        <v>0</v>
      </c>
      <c r="H118" s="204"/>
      <c r="I118" s="205"/>
      <c r="J118" s="206"/>
    </row>
    <row r="119" spans="1:10" ht="15.75" thickBot="1">
      <c r="A119" s="64" t="s">
        <v>14</v>
      </c>
      <c r="B119" s="2">
        <f>December!D130</f>
        <v>0</v>
      </c>
      <c r="C119" s="2">
        <f>December!E130</f>
        <v>0</v>
      </c>
      <c r="D119" s="2">
        <f>December!F130</f>
        <v>0</v>
      </c>
      <c r="E119" s="2">
        <f>December!G130</f>
        <v>0</v>
      </c>
      <c r="F119" s="2">
        <f>December!H130</f>
        <v>0</v>
      </c>
      <c r="G119" s="2">
        <f>December!I130</f>
        <v>0</v>
      </c>
      <c r="H119" s="184"/>
      <c r="I119" s="184"/>
      <c r="J119" s="184"/>
    </row>
    <row r="120" spans="1:10" ht="15.75" thickTop="1">
      <c r="A120" s="67" t="s">
        <v>15</v>
      </c>
      <c r="B120" s="18">
        <f aca="true" t="shared" si="21" ref="B120:F120">SUM(B111:B119)</f>
        <v>0</v>
      </c>
      <c r="C120" s="18">
        <f t="shared" si="21"/>
        <v>0</v>
      </c>
      <c r="D120" s="18">
        <f t="shared" si="21"/>
        <v>0</v>
      </c>
      <c r="E120" s="18">
        <f t="shared" si="21"/>
        <v>0</v>
      </c>
      <c r="F120" s="18">
        <f t="shared" si="21"/>
        <v>0</v>
      </c>
      <c r="G120" s="68">
        <f>SUM(G111:G119)</f>
        <v>0</v>
      </c>
      <c r="H120" s="184"/>
      <c r="I120" s="184"/>
      <c r="J120" s="184"/>
    </row>
    <row r="121" spans="1:10" ht="15.75" thickBot="1">
      <c r="A121" s="69" t="s">
        <v>16</v>
      </c>
      <c r="B121" s="219">
        <f>SUM(B120:C120)</f>
        <v>0</v>
      </c>
      <c r="C121" s="219"/>
      <c r="D121" s="219">
        <f>SUM(D120:E120)</f>
        <v>0</v>
      </c>
      <c r="E121" s="219"/>
      <c r="F121" s="254">
        <f>F120+G120</f>
        <v>0</v>
      </c>
      <c r="G121" s="255"/>
      <c r="H121" s="184"/>
      <c r="I121" s="184"/>
      <c r="J121" s="184"/>
    </row>
    <row r="122" spans="8:10" ht="16.5" thickBot="1" thickTop="1">
      <c r="H122" s="184"/>
      <c r="I122" s="184"/>
      <c r="J122" s="184"/>
    </row>
    <row r="123" spans="1:10" ht="16.5" thickBot="1" thickTop="1">
      <c r="A123" s="220" t="s">
        <v>65</v>
      </c>
      <c r="B123" s="221"/>
      <c r="C123" s="221"/>
      <c r="D123" s="221"/>
      <c r="E123" s="221"/>
      <c r="F123" s="221"/>
      <c r="G123" s="222"/>
      <c r="H123" s="184"/>
      <c r="I123" s="184"/>
      <c r="J123" s="184"/>
    </row>
    <row r="124" spans="1:10" ht="16.5" thickTop="1">
      <c r="A124" s="223"/>
      <c r="B124" s="225" t="s">
        <v>25</v>
      </c>
      <c r="C124" s="225"/>
      <c r="D124" s="226" t="s">
        <v>2</v>
      </c>
      <c r="E124" s="226"/>
      <c r="F124" s="227" t="s">
        <v>3</v>
      </c>
      <c r="G124" s="228"/>
      <c r="H124" s="184"/>
      <c r="I124" s="184"/>
      <c r="J124" s="184"/>
    </row>
    <row r="125" spans="1:10" ht="15">
      <c r="A125" s="224"/>
      <c r="B125" s="19" t="s">
        <v>4</v>
      </c>
      <c r="C125" s="36" t="s">
        <v>5</v>
      </c>
      <c r="D125" s="19" t="s">
        <v>4</v>
      </c>
      <c r="E125" s="20" t="s">
        <v>5</v>
      </c>
      <c r="F125" s="19" t="s">
        <v>24</v>
      </c>
      <c r="G125" s="28" t="s">
        <v>5</v>
      </c>
      <c r="H125" s="184"/>
      <c r="I125" s="184"/>
      <c r="J125" s="184"/>
    </row>
    <row r="126" spans="1:10" ht="15.75" thickBot="1">
      <c r="A126" s="27" t="s">
        <v>6</v>
      </c>
      <c r="B126" s="2">
        <f>January!F20</f>
        <v>0</v>
      </c>
      <c r="C126" s="2">
        <f>January!G20</f>
        <v>0</v>
      </c>
      <c r="D126" s="2">
        <f>January!H20</f>
        <v>0</v>
      </c>
      <c r="E126" s="2">
        <f>January!I20</f>
        <v>0</v>
      </c>
      <c r="F126" s="2">
        <f>January!J20</f>
        <v>0</v>
      </c>
      <c r="G126" s="2">
        <f>January!K20</f>
        <v>0</v>
      </c>
      <c r="H126" s="184"/>
      <c r="I126" s="184"/>
      <c r="J126" s="184"/>
    </row>
    <row r="127" spans="1:10" ht="15">
      <c r="A127" s="27" t="s">
        <v>7</v>
      </c>
      <c r="B127" s="2">
        <f>January!G38</f>
        <v>0</v>
      </c>
      <c r="C127" s="2">
        <f>January!H38</f>
        <v>0</v>
      </c>
      <c r="D127" s="2">
        <f>January!I38</f>
        <v>0</v>
      </c>
      <c r="E127" s="2">
        <f>January!J38</f>
        <v>0</v>
      </c>
      <c r="F127" s="2">
        <f>January!K38</f>
        <v>0</v>
      </c>
      <c r="G127" s="2">
        <f>January!L38</f>
        <v>0</v>
      </c>
      <c r="H127" s="210" t="s">
        <v>73</v>
      </c>
      <c r="I127" s="211"/>
      <c r="J127" s="212"/>
    </row>
    <row r="128" spans="1:10" ht="15">
      <c r="A128" s="27" t="s">
        <v>8</v>
      </c>
      <c r="B128" s="2">
        <f>January!D52</f>
        <v>0</v>
      </c>
      <c r="C128" s="2">
        <f>January!E52</f>
        <v>0</v>
      </c>
      <c r="D128" s="2">
        <f>January!F52</f>
        <v>0</v>
      </c>
      <c r="E128" s="2">
        <f>January!G52</f>
        <v>0</v>
      </c>
      <c r="F128" s="2">
        <f>January!H52</f>
        <v>0</v>
      </c>
      <c r="G128" s="2">
        <f>January!I52</f>
        <v>0</v>
      </c>
      <c r="H128" s="207" t="s">
        <v>44</v>
      </c>
      <c r="I128" s="208"/>
      <c r="J128" s="209"/>
    </row>
    <row r="129" spans="1:10" ht="15">
      <c r="A129" s="27" t="s">
        <v>9</v>
      </c>
      <c r="B129" s="2">
        <f>January!D65</f>
        <v>0</v>
      </c>
      <c r="C129" s="2">
        <f>January!E65</f>
        <v>0</v>
      </c>
      <c r="D129" s="2">
        <f>January!F65</f>
        <v>0</v>
      </c>
      <c r="E129" s="2">
        <f>January!G65</f>
        <v>0</v>
      </c>
      <c r="F129" s="2">
        <f>January!H65</f>
        <v>0</v>
      </c>
      <c r="G129" s="2">
        <f>January!I65</f>
        <v>0</v>
      </c>
      <c r="H129" s="201"/>
      <c r="I129" s="202"/>
      <c r="J129" s="203"/>
    </row>
    <row r="130" spans="1:10" ht="14.45" customHeight="1">
      <c r="A130" s="27" t="s">
        <v>10</v>
      </c>
      <c r="B130" s="2">
        <f>January!D77</f>
        <v>0</v>
      </c>
      <c r="C130" s="2">
        <f>January!E77</f>
        <v>0</v>
      </c>
      <c r="D130" s="2">
        <f>January!F77</f>
        <v>0</v>
      </c>
      <c r="E130" s="2">
        <f>January!G77</f>
        <v>0</v>
      </c>
      <c r="F130" s="2">
        <f>January!H77</f>
        <v>0</v>
      </c>
      <c r="G130" s="2">
        <f>January!I77</f>
        <v>0</v>
      </c>
      <c r="H130" s="207" t="s">
        <v>39</v>
      </c>
      <c r="I130" s="208"/>
      <c r="J130" s="209"/>
    </row>
    <row r="131" spans="1:10" ht="15">
      <c r="A131" s="27" t="s">
        <v>11</v>
      </c>
      <c r="B131" s="2">
        <f>January!D91</f>
        <v>0</v>
      </c>
      <c r="C131" s="2">
        <f>January!E91</f>
        <v>0</v>
      </c>
      <c r="D131" s="2">
        <f>January!F91</f>
        <v>0</v>
      </c>
      <c r="E131" s="2">
        <f>January!G91</f>
        <v>0</v>
      </c>
      <c r="F131" s="2">
        <f>January!H91</f>
        <v>0</v>
      </c>
      <c r="G131" s="2">
        <f>January!I91</f>
        <v>0</v>
      </c>
      <c r="H131" s="201"/>
      <c r="I131" s="202"/>
      <c r="J131" s="203"/>
    </row>
    <row r="132" spans="1:10" ht="14.45" customHeight="1">
      <c r="A132" s="27" t="s">
        <v>12</v>
      </c>
      <c r="B132" s="2">
        <f>January!D104</f>
        <v>0</v>
      </c>
      <c r="C132" s="2">
        <f>January!E104</f>
        <v>0</v>
      </c>
      <c r="D132" s="2">
        <f>January!F104</f>
        <v>0</v>
      </c>
      <c r="E132" s="2">
        <f>January!G104</f>
        <v>0</v>
      </c>
      <c r="F132" s="2">
        <f>January!H104</f>
        <v>0</v>
      </c>
      <c r="G132" s="2">
        <f>January!I104</f>
        <v>0</v>
      </c>
      <c r="H132" s="207" t="s">
        <v>123</v>
      </c>
      <c r="I132" s="208"/>
      <c r="J132" s="209"/>
    </row>
    <row r="133" spans="1:10" ht="15.75" thickBot="1">
      <c r="A133" s="27" t="s">
        <v>13</v>
      </c>
      <c r="B133" s="2">
        <f>January!D117</f>
        <v>0</v>
      </c>
      <c r="C133" s="2">
        <f>January!E117</f>
        <v>0</v>
      </c>
      <c r="D133" s="2">
        <f>January!F117</f>
        <v>0</v>
      </c>
      <c r="E133" s="2">
        <f>January!G117</f>
        <v>0</v>
      </c>
      <c r="F133" s="2">
        <f>January!H117</f>
        <v>0</v>
      </c>
      <c r="G133" s="2">
        <f>January!I117</f>
        <v>0</v>
      </c>
      <c r="H133" s="204"/>
      <c r="I133" s="205"/>
      <c r="J133" s="206"/>
    </row>
    <row r="134" spans="1:10" ht="15.75" thickBot="1">
      <c r="A134" s="64" t="s">
        <v>14</v>
      </c>
      <c r="B134" s="13">
        <f>January!D130</f>
        <v>0</v>
      </c>
      <c r="C134" s="13">
        <f>January!E130</f>
        <v>0</v>
      </c>
      <c r="D134" s="13">
        <f>January!F130</f>
        <v>0</v>
      </c>
      <c r="E134" s="13">
        <f>January!G130</f>
        <v>0</v>
      </c>
      <c r="F134" s="13">
        <f>January!H130</f>
        <v>0</v>
      </c>
      <c r="G134" s="13">
        <f>January!I130</f>
        <v>0</v>
      </c>
      <c r="H134" s="184"/>
      <c r="I134" s="184"/>
      <c r="J134" s="184"/>
    </row>
    <row r="135" spans="1:10" ht="15.75" thickTop="1">
      <c r="A135" s="67" t="s">
        <v>15</v>
      </c>
      <c r="B135" s="18">
        <f aca="true" t="shared" si="22" ref="B135:F135">SUM(B126:B134)</f>
        <v>0</v>
      </c>
      <c r="C135" s="18">
        <f t="shared" si="22"/>
        <v>0</v>
      </c>
      <c r="D135" s="18">
        <f t="shared" si="22"/>
        <v>0</v>
      </c>
      <c r="E135" s="18">
        <f t="shared" si="22"/>
        <v>0</v>
      </c>
      <c r="F135" s="18">
        <f t="shared" si="22"/>
        <v>0</v>
      </c>
      <c r="G135" s="68">
        <f>SUM(G126:G134)</f>
        <v>0</v>
      </c>
      <c r="H135" s="184"/>
      <c r="I135" s="184"/>
      <c r="J135" s="184"/>
    </row>
    <row r="136" spans="1:10" ht="15.75" thickBot="1">
      <c r="A136" s="69" t="s">
        <v>16</v>
      </c>
      <c r="B136" s="219">
        <f>SUM(B135:C135)</f>
        <v>0</v>
      </c>
      <c r="C136" s="219"/>
      <c r="D136" s="219">
        <f>SUM(D135:E135)</f>
        <v>0</v>
      </c>
      <c r="E136" s="219"/>
      <c r="F136" s="254">
        <f>F135+G135</f>
        <v>0</v>
      </c>
      <c r="G136" s="255"/>
      <c r="H136" s="184"/>
      <c r="I136" s="184"/>
      <c r="J136" s="184"/>
    </row>
    <row r="137" spans="8:10" ht="16.5" thickBot="1" thickTop="1">
      <c r="H137" s="184"/>
      <c r="I137" s="184"/>
      <c r="J137" s="184"/>
    </row>
    <row r="138" spans="1:10" ht="16.5" thickBot="1" thickTop="1">
      <c r="A138" s="220" t="s">
        <v>66</v>
      </c>
      <c r="B138" s="221"/>
      <c r="C138" s="221"/>
      <c r="D138" s="221"/>
      <c r="E138" s="221"/>
      <c r="F138" s="221"/>
      <c r="G138" s="222"/>
      <c r="H138" s="184"/>
      <c r="I138" s="184"/>
      <c r="J138" s="184"/>
    </row>
    <row r="139" spans="1:10" ht="16.5" thickTop="1">
      <c r="A139" s="223"/>
      <c r="B139" s="225" t="s">
        <v>25</v>
      </c>
      <c r="C139" s="225"/>
      <c r="D139" s="226" t="s">
        <v>2</v>
      </c>
      <c r="E139" s="226"/>
      <c r="F139" s="227" t="s">
        <v>3</v>
      </c>
      <c r="G139" s="228"/>
      <c r="H139" s="184"/>
      <c r="I139" s="184"/>
      <c r="J139" s="184"/>
    </row>
    <row r="140" spans="1:10" ht="15">
      <c r="A140" s="224"/>
      <c r="B140" s="19" t="s">
        <v>4</v>
      </c>
      <c r="C140" s="36" t="s">
        <v>5</v>
      </c>
      <c r="D140" s="19" t="s">
        <v>4</v>
      </c>
      <c r="E140" s="20" t="s">
        <v>5</v>
      </c>
      <c r="F140" s="19" t="s">
        <v>24</v>
      </c>
      <c r="G140" s="28" t="s">
        <v>5</v>
      </c>
      <c r="H140" s="184"/>
      <c r="I140" s="184"/>
      <c r="J140" s="184"/>
    </row>
    <row r="141" spans="1:10" ht="15.75" thickBot="1">
      <c r="A141" s="27" t="s">
        <v>6</v>
      </c>
      <c r="B141" s="2">
        <f>February!F20</f>
        <v>0</v>
      </c>
      <c r="C141" s="2">
        <f>February!G20</f>
        <v>0</v>
      </c>
      <c r="D141" s="2">
        <f>February!H20</f>
        <v>0</v>
      </c>
      <c r="E141" s="2">
        <f>February!I20</f>
        <v>0</v>
      </c>
      <c r="F141" s="2">
        <f>February!J20</f>
        <v>0</v>
      </c>
      <c r="G141" s="2">
        <f>February!K20</f>
        <v>0</v>
      </c>
      <c r="H141" s="184"/>
      <c r="I141" s="184"/>
      <c r="J141" s="184"/>
    </row>
    <row r="142" spans="1:10" ht="15">
      <c r="A142" s="27" t="s">
        <v>7</v>
      </c>
      <c r="B142" s="2">
        <f>February!G38</f>
        <v>0</v>
      </c>
      <c r="C142" s="2">
        <f>February!H38</f>
        <v>0</v>
      </c>
      <c r="D142" s="2">
        <f>February!I38</f>
        <v>0</v>
      </c>
      <c r="E142" s="2">
        <f>February!J38</f>
        <v>0</v>
      </c>
      <c r="F142" s="2">
        <f>February!K38</f>
        <v>0</v>
      </c>
      <c r="G142" s="2">
        <f>February!L38</f>
        <v>0</v>
      </c>
      <c r="H142" s="210" t="s">
        <v>75</v>
      </c>
      <c r="I142" s="211"/>
      <c r="J142" s="212"/>
    </row>
    <row r="143" spans="1:10" ht="15">
      <c r="A143" s="27" t="s">
        <v>8</v>
      </c>
      <c r="B143" s="2">
        <f>February!D52</f>
        <v>0</v>
      </c>
      <c r="C143" s="2">
        <f>February!E52</f>
        <v>0</v>
      </c>
      <c r="D143" s="2">
        <f>February!F52</f>
        <v>0</v>
      </c>
      <c r="E143" s="2">
        <f>February!G52</f>
        <v>0</v>
      </c>
      <c r="F143" s="2">
        <f>February!H52</f>
        <v>0</v>
      </c>
      <c r="G143" s="2">
        <f>February!I52</f>
        <v>0</v>
      </c>
      <c r="H143" s="207" t="s">
        <v>44</v>
      </c>
      <c r="I143" s="208"/>
      <c r="J143" s="209"/>
    </row>
    <row r="144" spans="1:10" ht="15">
      <c r="A144" s="27" t="s">
        <v>9</v>
      </c>
      <c r="B144" s="2">
        <f>February!D65</f>
        <v>0</v>
      </c>
      <c r="C144" s="2">
        <f>February!E65</f>
        <v>0</v>
      </c>
      <c r="D144" s="2">
        <f>February!F65</f>
        <v>0</v>
      </c>
      <c r="E144" s="2">
        <f>February!G65</f>
        <v>0</v>
      </c>
      <c r="F144" s="2">
        <f>February!H65</f>
        <v>0</v>
      </c>
      <c r="G144" s="2">
        <f>February!I65</f>
        <v>0</v>
      </c>
      <c r="H144" s="201"/>
      <c r="I144" s="202"/>
      <c r="J144" s="203"/>
    </row>
    <row r="145" spans="1:10" ht="14.45" customHeight="1">
      <c r="A145" s="27" t="s">
        <v>10</v>
      </c>
      <c r="B145" s="2">
        <f>February!D77</f>
        <v>0</v>
      </c>
      <c r="C145" s="2">
        <f>February!E77</f>
        <v>0</v>
      </c>
      <c r="D145" s="2">
        <f>February!F77</f>
        <v>0</v>
      </c>
      <c r="E145" s="2">
        <f>February!G77</f>
        <v>0</v>
      </c>
      <c r="F145" s="2">
        <f>February!H77</f>
        <v>0</v>
      </c>
      <c r="G145" s="2">
        <f>February!I77</f>
        <v>0</v>
      </c>
      <c r="H145" s="207" t="s">
        <v>39</v>
      </c>
      <c r="I145" s="208"/>
      <c r="J145" s="209"/>
    </row>
    <row r="146" spans="1:10" ht="15">
      <c r="A146" s="27" t="s">
        <v>11</v>
      </c>
      <c r="B146" s="2">
        <f>February!D91</f>
        <v>0</v>
      </c>
      <c r="C146" s="2">
        <f>February!E91</f>
        <v>0</v>
      </c>
      <c r="D146" s="2">
        <f>February!F91</f>
        <v>0</v>
      </c>
      <c r="E146" s="2">
        <f>February!G91</f>
        <v>0</v>
      </c>
      <c r="F146" s="2">
        <f>February!H91</f>
        <v>0</v>
      </c>
      <c r="G146" s="2">
        <f>February!I91</f>
        <v>0</v>
      </c>
      <c r="H146" s="201"/>
      <c r="I146" s="202"/>
      <c r="J146" s="203"/>
    </row>
    <row r="147" spans="1:10" ht="14.45" customHeight="1">
      <c r="A147" s="27" t="s">
        <v>12</v>
      </c>
      <c r="B147" s="2">
        <f>February!D104</f>
        <v>0</v>
      </c>
      <c r="C147" s="2">
        <f>February!E104</f>
        <v>0</v>
      </c>
      <c r="D147" s="2">
        <f>February!F104</f>
        <v>0</v>
      </c>
      <c r="E147" s="2">
        <f>February!G104</f>
        <v>0</v>
      </c>
      <c r="F147" s="2">
        <f>February!H104</f>
        <v>0</v>
      </c>
      <c r="G147" s="2">
        <f>February!I104</f>
        <v>0</v>
      </c>
      <c r="H147" s="207" t="s">
        <v>123</v>
      </c>
      <c r="I147" s="208"/>
      <c r="J147" s="209"/>
    </row>
    <row r="148" spans="1:10" ht="15.75" thickBot="1">
      <c r="A148" s="27" t="s">
        <v>13</v>
      </c>
      <c r="B148" s="2">
        <f>February!D117</f>
        <v>0</v>
      </c>
      <c r="C148" s="2">
        <f>February!E117</f>
        <v>0</v>
      </c>
      <c r="D148" s="2">
        <f>February!F117</f>
        <v>0</v>
      </c>
      <c r="E148" s="2">
        <f>February!G117</f>
        <v>0</v>
      </c>
      <c r="F148" s="2">
        <f>February!H117</f>
        <v>0</v>
      </c>
      <c r="G148" s="2">
        <f>February!I117</f>
        <v>0</v>
      </c>
      <c r="H148" s="204"/>
      <c r="I148" s="205"/>
      <c r="J148" s="206"/>
    </row>
    <row r="149" spans="1:10" ht="15.75" thickBot="1">
      <c r="A149" s="64" t="s">
        <v>14</v>
      </c>
      <c r="B149" s="13">
        <f>February!D130</f>
        <v>0</v>
      </c>
      <c r="C149" s="13">
        <f>February!E130</f>
        <v>0</v>
      </c>
      <c r="D149" s="13">
        <f>February!F130</f>
        <v>0</v>
      </c>
      <c r="E149" s="13">
        <f>February!G130</f>
        <v>0</v>
      </c>
      <c r="F149" s="13">
        <f>February!H130</f>
        <v>0</v>
      </c>
      <c r="G149" s="13">
        <f>February!I130</f>
        <v>0</v>
      </c>
      <c r="H149" s="184"/>
      <c r="I149" s="184"/>
      <c r="J149" s="184"/>
    </row>
    <row r="150" spans="1:10" ht="15.75" thickTop="1">
      <c r="A150" s="67" t="s">
        <v>15</v>
      </c>
      <c r="B150" s="18">
        <f aca="true" t="shared" si="23" ref="B150:F150">SUM(B141:B149)</f>
        <v>0</v>
      </c>
      <c r="C150" s="18">
        <f t="shared" si="23"/>
        <v>0</v>
      </c>
      <c r="D150" s="18">
        <f t="shared" si="23"/>
        <v>0</v>
      </c>
      <c r="E150" s="18">
        <f t="shared" si="23"/>
        <v>0</v>
      </c>
      <c r="F150" s="18">
        <f t="shared" si="23"/>
        <v>0</v>
      </c>
      <c r="G150" s="68">
        <f>SUM(G141:G149)</f>
        <v>0</v>
      </c>
      <c r="H150" s="184"/>
      <c r="I150" s="184"/>
      <c r="J150" s="184"/>
    </row>
    <row r="151" spans="1:10" ht="15.75" thickBot="1">
      <c r="A151" s="69" t="s">
        <v>16</v>
      </c>
      <c r="B151" s="219">
        <f>SUM(B150:C150)</f>
        <v>0</v>
      </c>
      <c r="C151" s="219"/>
      <c r="D151" s="219">
        <f>SUM(D150:E150)</f>
        <v>0</v>
      </c>
      <c r="E151" s="219"/>
      <c r="F151" s="254">
        <f>SUM(F150:G150)</f>
        <v>0</v>
      </c>
      <c r="G151" s="255"/>
      <c r="H151" s="184"/>
      <c r="I151" s="184"/>
      <c r="J151" s="184"/>
    </row>
    <row r="152" spans="8:10" ht="16.5" thickBot="1" thickTop="1">
      <c r="H152" s="184"/>
      <c r="I152" s="184"/>
      <c r="J152" s="184"/>
    </row>
    <row r="153" spans="1:10" ht="16.5" thickBot="1" thickTop="1">
      <c r="A153" s="220" t="s">
        <v>34</v>
      </c>
      <c r="B153" s="221"/>
      <c r="C153" s="221"/>
      <c r="D153" s="221"/>
      <c r="E153" s="221"/>
      <c r="F153" s="221"/>
      <c r="G153" s="222"/>
      <c r="H153" s="184"/>
      <c r="I153" s="184"/>
      <c r="J153" s="184"/>
    </row>
    <row r="154" spans="1:10" ht="16.5" thickTop="1">
      <c r="A154" s="223"/>
      <c r="B154" s="225" t="s">
        <v>25</v>
      </c>
      <c r="C154" s="225"/>
      <c r="D154" s="226" t="s">
        <v>2</v>
      </c>
      <c r="E154" s="226"/>
      <c r="F154" s="227" t="s">
        <v>3</v>
      </c>
      <c r="G154" s="228"/>
      <c r="H154" s="184"/>
      <c r="I154" s="184"/>
      <c r="J154" s="184"/>
    </row>
    <row r="155" spans="1:10" ht="15">
      <c r="A155" s="224"/>
      <c r="B155" s="19" t="s">
        <v>4</v>
      </c>
      <c r="C155" s="36" t="s">
        <v>5</v>
      </c>
      <c r="D155" s="19" t="s">
        <v>4</v>
      </c>
      <c r="E155" s="20" t="s">
        <v>5</v>
      </c>
      <c r="F155" s="19" t="s">
        <v>24</v>
      </c>
      <c r="G155" s="28" t="s">
        <v>5</v>
      </c>
      <c r="H155" s="184"/>
      <c r="I155" s="184"/>
      <c r="J155" s="184"/>
    </row>
    <row r="156" spans="1:10" ht="15.75" thickBot="1">
      <c r="A156" s="27" t="s">
        <v>6</v>
      </c>
      <c r="B156" s="2">
        <f>March!F20</f>
        <v>0</v>
      </c>
      <c r="C156" s="2">
        <f>March!G20</f>
        <v>0</v>
      </c>
      <c r="D156" s="2">
        <f>March!H20</f>
        <v>0</v>
      </c>
      <c r="E156" s="2">
        <f>March!I20</f>
        <v>0</v>
      </c>
      <c r="F156" s="2">
        <f>March!J20</f>
        <v>0</v>
      </c>
      <c r="G156" s="2">
        <f>March!K20</f>
        <v>0</v>
      </c>
      <c r="H156" s="184"/>
      <c r="I156" s="184"/>
      <c r="J156" s="184"/>
    </row>
    <row r="157" spans="1:10" ht="15">
      <c r="A157" s="27" t="s">
        <v>7</v>
      </c>
      <c r="B157" s="2">
        <f>March!G38</f>
        <v>0</v>
      </c>
      <c r="C157" s="2">
        <f>March!H38</f>
        <v>0</v>
      </c>
      <c r="D157" s="2">
        <f>March!I38</f>
        <v>0</v>
      </c>
      <c r="E157" s="2">
        <f>March!J38</f>
        <v>0</v>
      </c>
      <c r="F157" s="2">
        <f>March!K38</f>
        <v>0</v>
      </c>
      <c r="G157" s="2">
        <f>March!L38</f>
        <v>0</v>
      </c>
      <c r="H157" s="210" t="s">
        <v>76</v>
      </c>
      <c r="I157" s="211"/>
      <c r="J157" s="212"/>
    </row>
    <row r="158" spans="1:10" ht="15">
      <c r="A158" s="27" t="s">
        <v>8</v>
      </c>
      <c r="B158" s="2">
        <f>March!D52</f>
        <v>0</v>
      </c>
      <c r="C158" s="2">
        <f>March!E52</f>
        <v>0</v>
      </c>
      <c r="D158" s="2">
        <f>March!F52</f>
        <v>0</v>
      </c>
      <c r="E158" s="2">
        <f>March!G52</f>
        <v>0</v>
      </c>
      <c r="F158" s="2">
        <f>March!H52</f>
        <v>0</v>
      </c>
      <c r="G158" s="2">
        <f>March!I52</f>
        <v>0</v>
      </c>
      <c r="H158" s="207" t="s">
        <v>44</v>
      </c>
      <c r="I158" s="208"/>
      <c r="J158" s="209"/>
    </row>
    <row r="159" spans="1:10" ht="15">
      <c r="A159" s="27" t="s">
        <v>9</v>
      </c>
      <c r="B159" s="2">
        <f>March!D65</f>
        <v>0</v>
      </c>
      <c r="C159" s="2">
        <f>March!E65</f>
        <v>0</v>
      </c>
      <c r="D159" s="2">
        <f>March!F65</f>
        <v>0</v>
      </c>
      <c r="E159" s="2">
        <f>March!G65</f>
        <v>0</v>
      </c>
      <c r="F159" s="2">
        <f>March!H65</f>
        <v>0</v>
      </c>
      <c r="G159" s="2">
        <f>March!I65</f>
        <v>0</v>
      </c>
      <c r="H159" s="201"/>
      <c r="I159" s="202"/>
      <c r="J159" s="203"/>
    </row>
    <row r="160" spans="1:10" ht="14.45" customHeight="1">
      <c r="A160" s="27" t="s">
        <v>10</v>
      </c>
      <c r="B160" s="2">
        <f>March!D77</f>
        <v>0</v>
      </c>
      <c r="C160" s="2">
        <f>March!E77</f>
        <v>0</v>
      </c>
      <c r="D160" s="2">
        <f>March!F77</f>
        <v>0</v>
      </c>
      <c r="E160" s="2">
        <f>March!G77</f>
        <v>0</v>
      </c>
      <c r="F160" s="2">
        <f>March!H77</f>
        <v>0</v>
      </c>
      <c r="G160" s="2">
        <f>March!I77</f>
        <v>0</v>
      </c>
      <c r="H160" s="207" t="s">
        <v>39</v>
      </c>
      <c r="I160" s="208"/>
      <c r="J160" s="209"/>
    </row>
    <row r="161" spans="1:10" ht="15">
      <c r="A161" s="27" t="s">
        <v>11</v>
      </c>
      <c r="B161" s="2">
        <f>March!D91</f>
        <v>0</v>
      </c>
      <c r="C161" s="2">
        <f>March!E91</f>
        <v>0</v>
      </c>
      <c r="D161" s="2">
        <f>March!F91</f>
        <v>0</v>
      </c>
      <c r="E161" s="2">
        <f>March!G91</f>
        <v>0</v>
      </c>
      <c r="F161" s="2">
        <f>March!H91</f>
        <v>0</v>
      </c>
      <c r="G161" s="2">
        <f>March!I91</f>
        <v>0</v>
      </c>
      <c r="H161" s="201"/>
      <c r="I161" s="202"/>
      <c r="J161" s="203"/>
    </row>
    <row r="162" spans="1:10" ht="14.45" customHeight="1">
      <c r="A162" s="27" t="s">
        <v>12</v>
      </c>
      <c r="B162" s="2">
        <f>March!D104</f>
        <v>0</v>
      </c>
      <c r="C162" s="2">
        <f>March!E104</f>
        <v>0</v>
      </c>
      <c r="D162" s="2">
        <f>March!F104</f>
        <v>0</v>
      </c>
      <c r="E162" s="2">
        <f>March!G104</f>
        <v>0</v>
      </c>
      <c r="F162" s="2">
        <f>March!H104</f>
        <v>0</v>
      </c>
      <c r="G162" s="2">
        <f>March!I104</f>
        <v>0</v>
      </c>
      <c r="H162" s="207" t="s">
        <v>123</v>
      </c>
      <c r="I162" s="208"/>
      <c r="J162" s="209"/>
    </row>
    <row r="163" spans="1:10" ht="15.75" thickBot="1">
      <c r="A163" s="27" t="s">
        <v>13</v>
      </c>
      <c r="B163" s="2">
        <f>March!D117</f>
        <v>0</v>
      </c>
      <c r="C163" s="2">
        <f>March!E117</f>
        <v>0</v>
      </c>
      <c r="D163" s="2">
        <f>March!F117</f>
        <v>0</v>
      </c>
      <c r="E163" s="2">
        <f>March!G117</f>
        <v>0</v>
      </c>
      <c r="F163" s="2">
        <f>March!H117</f>
        <v>0</v>
      </c>
      <c r="G163" s="2">
        <f>March!I117</f>
        <v>0</v>
      </c>
      <c r="H163" s="204"/>
      <c r="I163" s="205"/>
      <c r="J163" s="206"/>
    </row>
    <row r="164" spans="1:10" ht="15.75" thickBot="1">
      <c r="A164" s="64" t="s">
        <v>14</v>
      </c>
      <c r="B164" s="13">
        <f>March!D130</f>
        <v>0</v>
      </c>
      <c r="C164" s="13">
        <f>March!E130</f>
        <v>0</v>
      </c>
      <c r="D164" s="13">
        <f>March!F130</f>
        <v>0</v>
      </c>
      <c r="E164" s="13">
        <f>March!G130</f>
        <v>0</v>
      </c>
      <c r="F164" s="13">
        <f>March!H130</f>
        <v>0</v>
      </c>
      <c r="G164" s="13">
        <f>March!I130</f>
        <v>0</v>
      </c>
      <c r="H164" s="184"/>
      <c r="I164" s="184"/>
      <c r="J164" s="184"/>
    </row>
    <row r="165" spans="1:10" ht="15.75" thickTop="1">
      <c r="A165" s="67" t="s">
        <v>15</v>
      </c>
      <c r="B165" s="18">
        <f aca="true" t="shared" si="24" ref="B165:F165">SUM(B156:B164)</f>
        <v>0</v>
      </c>
      <c r="C165" s="18">
        <f t="shared" si="24"/>
        <v>0</v>
      </c>
      <c r="D165" s="18">
        <f t="shared" si="24"/>
        <v>0</v>
      </c>
      <c r="E165" s="18">
        <f t="shared" si="24"/>
        <v>0</v>
      </c>
      <c r="F165" s="18">
        <f t="shared" si="24"/>
        <v>0</v>
      </c>
      <c r="G165" s="68">
        <f>SUM(G156:G164)</f>
        <v>0</v>
      </c>
      <c r="H165" s="184"/>
      <c r="I165" s="184"/>
      <c r="J165" s="184"/>
    </row>
    <row r="166" spans="1:10" ht="15.75" thickBot="1">
      <c r="A166" s="69" t="s">
        <v>16</v>
      </c>
      <c r="B166" s="219">
        <f>SUM(B165:C165)</f>
        <v>0</v>
      </c>
      <c r="C166" s="219"/>
      <c r="D166" s="219">
        <f>SUM(D165:E165)</f>
        <v>0</v>
      </c>
      <c r="E166" s="219"/>
      <c r="F166" s="254">
        <f>SUM(F165:G165)</f>
        <v>0</v>
      </c>
      <c r="G166" s="255"/>
      <c r="H166" s="184"/>
      <c r="I166" s="184"/>
      <c r="J166" s="184"/>
    </row>
    <row r="167" spans="8:10" ht="16.5" thickBot="1" thickTop="1">
      <c r="H167" s="184"/>
      <c r="I167" s="184"/>
      <c r="J167" s="184"/>
    </row>
    <row r="168" spans="1:10" ht="16.5" thickBot="1" thickTop="1">
      <c r="A168" s="220" t="s">
        <v>67</v>
      </c>
      <c r="B168" s="221"/>
      <c r="C168" s="221"/>
      <c r="D168" s="221"/>
      <c r="E168" s="221"/>
      <c r="F168" s="221"/>
      <c r="G168" s="222"/>
      <c r="H168" s="184"/>
      <c r="I168" s="184"/>
      <c r="J168" s="184"/>
    </row>
    <row r="169" spans="1:10" ht="16.5" thickTop="1">
      <c r="A169" s="223"/>
      <c r="B169" s="225" t="s">
        <v>25</v>
      </c>
      <c r="C169" s="225"/>
      <c r="D169" s="226" t="s">
        <v>2</v>
      </c>
      <c r="E169" s="226"/>
      <c r="F169" s="227" t="s">
        <v>3</v>
      </c>
      <c r="G169" s="228"/>
      <c r="H169" s="184"/>
      <c r="I169" s="184"/>
      <c r="J169" s="184"/>
    </row>
    <row r="170" spans="1:10" ht="15">
      <c r="A170" s="224"/>
      <c r="B170" s="19" t="s">
        <v>4</v>
      </c>
      <c r="C170" s="36" t="s">
        <v>5</v>
      </c>
      <c r="D170" s="19" t="s">
        <v>4</v>
      </c>
      <c r="E170" s="20" t="s">
        <v>5</v>
      </c>
      <c r="F170" s="19" t="s">
        <v>24</v>
      </c>
      <c r="G170" s="28" t="s">
        <v>5</v>
      </c>
      <c r="H170" s="184"/>
      <c r="I170" s="184"/>
      <c r="J170" s="184"/>
    </row>
    <row r="171" spans="1:10" ht="15.75" thickBot="1">
      <c r="A171" s="27" t="s">
        <v>6</v>
      </c>
      <c r="B171" s="2">
        <f>April!F20</f>
        <v>0</v>
      </c>
      <c r="C171" s="2">
        <f>April!G20</f>
        <v>0</v>
      </c>
      <c r="D171" s="2">
        <f>April!H20</f>
        <v>0</v>
      </c>
      <c r="E171" s="2">
        <f>April!I20</f>
        <v>0</v>
      </c>
      <c r="F171" s="2">
        <f>April!J20</f>
        <v>0</v>
      </c>
      <c r="G171" s="2">
        <f>April!K20</f>
        <v>0</v>
      </c>
      <c r="H171" s="184"/>
      <c r="I171" s="184"/>
      <c r="J171" s="184"/>
    </row>
    <row r="172" spans="1:10" ht="15">
      <c r="A172" s="27" t="s">
        <v>7</v>
      </c>
      <c r="B172" s="2">
        <f>April!G38</f>
        <v>0</v>
      </c>
      <c r="C172" s="2">
        <f>April!H38</f>
        <v>0</v>
      </c>
      <c r="D172" s="2">
        <f>April!I38</f>
        <v>0</v>
      </c>
      <c r="E172" s="2">
        <f>April!J38</f>
        <v>0</v>
      </c>
      <c r="F172" s="2">
        <f>April!K38</f>
        <v>0</v>
      </c>
      <c r="G172" s="2">
        <f>April!L38</f>
        <v>0</v>
      </c>
      <c r="H172" s="210" t="s">
        <v>77</v>
      </c>
      <c r="I172" s="211"/>
      <c r="J172" s="212"/>
    </row>
    <row r="173" spans="1:10" ht="15">
      <c r="A173" s="27" t="s">
        <v>8</v>
      </c>
      <c r="B173" s="2">
        <f>April!D52</f>
        <v>0</v>
      </c>
      <c r="C173" s="2">
        <f>April!E52</f>
        <v>0</v>
      </c>
      <c r="D173" s="2">
        <f>April!F52</f>
        <v>0</v>
      </c>
      <c r="E173" s="2">
        <f>April!G52</f>
        <v>0</v>
      </c>
      <c r="F173" s="2">
        <f>April!H52</f>
        <v>0</v>
      </c>
      <c r="G173" s="2">
        <f>April!I52</f>
        <v>0</v>
      </c>
      <c r="H173" s="207" t="s">
        <v>44</v>
      </c>
      <c r="I173" s="208"/>
      <c r="J173" s="209"/>
    </row>
    <row r="174" spans="1:10" ht="15">
      <c r="A174" s="27" t="s">
        <v>9</v>
      </c>
      <c r="B174" s="2">
        <f>April!D65</f>
        <v>0</v>
      </c>
      <c r="C174" s="2">
        <f>April!E65</f>
        <v>0</v>
      </c>
      <c r="D174" s="2">
        <f>April!F65</f>
        <v>0</v>
      </c>
      <c r="E174" s="2">
        <f>April!G65</f>
        <v>0</v>
      </c>
      <c r="F174" s="2">
        <f>April!H65</f>
        <v>0</v>
      </c>
      <c r="G174" s="2">
        <f>April!I65</f>
        <v>0</v>
      </c>
      <c r="H174" s="201"/>
      <c r="I174" s="202"/>
      <c r="J174" s="203"/>
    </row>
    <row r="175" spans="1:10" ht="14.45" customHeight="1">
      <c r="A175" s="27" t="s">
        <v>10</v>
      </c>
      <c r="B175" s="2">
        <f>April!D77</f>
        <v>0</v>
      </c>
      <c r="C175" s="2">
        <f>April!E77</f>
        <v>0</v>
      </c>
      <c r="D175" s="2">
        <f>April!F77</f>
        <v>0</v>
      </c>
      <c r="E175" s="2">
        <f>April!G77</f>
        <v>0</v>
      </c>
      <c r="F175" s="2">
        <f>April!H77</f>
        <v>0</v>
      </c>
      <c r="G175" s="2">
        <f>April!I77</f>
        <v>0</v>
      </c>
      <c r="H175" s="207" t="s">
        <v>39</v>
      </c>
      <c r="I175" s="208"/>
      <c r="J175" s="209"/>
    </row>
    <row r="176" spans="1:10" ht="15">
      <c r="A176" s="27" t="s">
        <v>11</v>
      </c>
      <c r="B176" s="2">
        <f>April!D91</f>
        <v>0</v>
      </c>
      <c r="C176" s="2">
        <f>April!E91</f>
        <v>0</v>
      </c>
      <c r="D176" s="2">
        <f>April!F91</f>
        <v>0</v>
      </c>
      <c r="E176" s="2">
        <f>April!G91</f>
        <v>0</v>
      </c>
      <c r="F176" s="2">
        <f>April!H91</f>
        <v>0</v>
      </c>
      <c r="G176" s="2">
        <f>April!I91</f>
        <v>0</v>
      </c>
      <c r="H176" s="201"/>
      <c r="I176" s="202"/>
      <c r="J176" s="203"/>
    </row>
    <row r="177" spans="1:10" ht="14.45" customHeight="1">
      <c r="A177" s="27" t="s">
        <v>12</v>
      </c>
      <c r="B177" s="2">
        <f>April!D104</f>
        <v>0</v>
      </c>
      <c r="C177" s="2">
        <f>April!E104</f>
        <v>0</v>
      </c>
      <c r="D177" s="2">
        <f>April!F104</f>
        <v>0</v>
      </c>
      <c r="E177" s="2">
        <f>April!G104</f>
        <v>0</v>
      </c>
      <c r="F177" s="2">
        <f>April!H104</f>
        <v>0</v>
      </c>
      <c r="G177" s="2">
        <f>April!I104</f>
        <v>0</v>
      </c>
      <c r="H177" s="207" t="s">
        <v>123</v>
      </c>
      <c r="I177" s="208"/>
      <c r="J177" s="209"/>
    </row>
    <row r="178" spans="1:10" ht="15.75" thickBot="1">
      <c r="A178" s="27" t="s">
        <v>13</v>
      </c>
      <c r="B178" s="2">
        <f>April!D117</f>
        <v>0</v>
      </c>
      <c r="C178" s="2">
        <f>April!E117</f>
        <v>0</v>
      </c>
      <c r="D178" s="2">
        <f>April!F117</f>
        <v>0</v>
      </c>
      <c r="E178" s="2">
        <f>April!G117</f>
        <v>0</v>
      </c>
      <c r="F178" s="2">
        <f>April!H117</f>
        <v>0</v>
      </c>
      <c r="G178" s="2">
        <f>April!I117</f>
        <v>0</v>
      </c>
      <c r="H178" s="204"/>
      <c r="I178" s="205"/>
      <c r="J178" s="206"/>
    </row>
    <row r="179" spans="1:10" ht="15.75" thickBot="1">
      <c r="A179" s="64" t="s">
        <v>14</v>
      </c>
      <c r="B179" s="13">
        <f>April!D130</f>
        <v>0</v>
      </c>
      <c r="C179" s="13">
        <f>April!E130</f>
        <v>0</v>
      </c>
      <c r="D179" s="13">
        <f>April!F130</f>
        <v>0</v>
      </c>
      <c r="E179" s="13">
        <f>April!G130</f>
        <v>0</v>
      </c>
      <c r="F179" s="13">
        <f>April!H130</f>
        <v>0</v>
      </c>
      <c r="G179" s="13">
        <f>April!I130</f>
        <v>0</v>
      </c>
      <c r="H179" s="184"/>
      <c r="I179" s="184"/>
      <c r="J179" s="184"/>
    </row>
    <row r="180" spans="1:10" ht="15.75" thickTop="1">
      <c r="A180" s="67" t="s">
        <v>15</v>
      </c>
      <c r="B180" s="18">
        <f aca="true" t="shared" si="25" ref="B180:F180">SUM(B171:B179)</f>
        <v>0</v>
      </c>
      <c r="C180" s="18">
        <f t="shared" si="25"/>
        <v>0</v>
      </c>
      <c r="D180" s="18">
        <f t="shared" si="25"/>
        <v>0</v>
      </c>
      <c r="E180" s="18">
        <f t="shared" si="25"/>
        <v>0</v>
      </c>
      <c r="F180" s="18">
        <f t="shared" si="25"/>
        <v>0</v>
      </c>
      <c r="G180" s="68">
        <f>SUM(G171:G179)</f>
        <v>0</v>
      </c>
      <c r="H180" s="184"/>
      <c r="I180" s="184"/>
      <c r="J180" s="184"/>
    </row>
    <row r="181" spans="1:10" ht="15.75" thickBot="1">
      <c r="A181" s="69" t="s">
        <v>16</v>
      </c>
      <c r="B181" s="219">
        <f>SUM(B180:C180)</f>
        <v>0</v>
      </c>
      <c r="C181" s="219"/>
      <c r="D181" s="219">
        <f>SUM(D180:E180)</f>
        <v>0</v>
      </c>
      <c r="E181" s="219"/>
      <c r="F181" s="254">
        <f>SUM(F180:G180)</f>
        <v>0</v>
      </c>
      <c r="G181" s="255"/>
      <c r="H181" s="184"/>
      <c r="I181" s="184"/>
      <c r="J181" s="184"/>
    </row>
    <row r="182" spans="8:10" ht="16.5" thickBot="1" thickTop="1">
      <c r="H182" s="184"/>
      <c r="I182" s="184"/>
      <c r="J182" s="184"/>
    </row>
    <row r="183" spans="1:10" ht="16.5" thickBot="1" thickTop="1">
      <c r="A183" s="220" t="s">
        <v>35</v>
      </c>
      <c r="B183" s="221"/>
      <c r="C183" s="221"/>
      <c r="D183" s="221"/>
      <c r="E183" s="221"/>
      <c r="F183" s="221"/>
      <c r="G183" s="222"/>
      <c r="H183" s="184"/>
      <c r="I183" s="184"/>
      <c r="J183" s="184"/>
    </row>
    <row r="184" spans="1:10" ht="16.5" thickTop="1">
      <c r="A184" s="223"/>
      <c r="B184" s="225" t="s">
        <v>25</v>
      </c>
      <c r="C184" s="225"/>
      <c r="D184" s="226" t="s">
        <v>2</v>
      </c>
      <c r="E184" s="226"/>
      <c r="F184" s="227" t="s">
        <v>3</v>
      </c>
      <c r="G184" s="228"/>
      <c r="H184" s="184"/>
      <c r="I184" s="184"/>
      <c r="J184" s="184"/>
    </row>
    <row r="185" spans="1:10" ht="15">
      <c r="A185" s="224"/>
      <c r="B185" s="19" t="s">
        <v>4</v>
      </c>
      <c r="C185" s="36" t="s">
        <v>5</v>
      </c>
      <c r="D185" s="19" t="s">
        <v>4</v>
      </c>
      <c r="E185" s="20" t="s">
        <v>5</v>
      </c>
      <c r="F185" s="19" t="s">
        <v>24</v>
      </c>
      <c r="G185" s="28" t="s">
        <v>5</v>
      </c>
      <c r="H185" s="184"/>
      <c r="I185" s="184"/>
      <c r="J185" s="184"/>
    </row>
    <row r="186" spans="1:10" ht="15.75" thickBot="1">
      <c r="A186" s="27" t="s">
        <v>6</v>
      </c>
      <c r="B186" s="2">
        <f>May!F20</f>
        <v>0</v>
      </c>
      <c r="C186" s="2">
        <f>May!G20</f>
        <v>0</v>
      </c>
      <c r="D186" s="2">
        <f>May!H20</f>
        <v>0</v>
      </c>
      <c r="E186" s="2">
        <f>May!I20</f>
        <v>0</v>
      </c>
      <c r="F186" s="2">
        <f>May!J20</f>
        <v>0</v>
      </c>
      <c r="G186" s="2">
        <f>May!K20</f>
        <v>0</v>
      </c>
      <c r="H186" s="184"/>
      <c r="I186" s="184"/>
      <c r="J186" s="184"/>
    </row>
    <row r="187" spans="1:10" ht="15">
      <c r="A187" s="27" t="s">
        <v>7</v>
      </c>
      <c r="B187" s="2">
        <f>May!G38</f>
        <v>0</v>
      </c>
      <c r="C187" s="2">
        <f>May!H38</f>
        <v>0</v>
      </c>
      <c r="D187" s="2">
        <f>May!I38</f>
        <v>0</v>
      </c>
      <c r="E187" s="2">
        <f>May!J38</f>
        <v>0</v>
      </c>
      <c r="F187" s="2">
        <f>May!K38</f>
        <v>0</v>
      </c>
      <c r="G187" s="2">
        <f>May!L38</f>
        <v>0</v>
      </c>
      <c r="H187" s="210" t="s">
        <v>78</v>
      </c>
      <c r="I187" s="211"/>
      <c r="J187" s="212"/>
    </row>
    <row r="188" spans="1:10" ht="15">
      <c r="A188" s="27" t="s">
        <v>8</v>
      </c>
      <c r="B188" s="2">
        <f>May!D52</f>
        <v>0</v>
      </c>
      <c r="C188" s="2">
        <f>May!E52</f>
        <v>0</v>
      </c>
      <c r="D188" s="2">
        <f>May!F52</f>
        <v>0</v>
      </c>
      <c r="E188" s="2">
        <f>May!G52</f>
        <v>0</v>
      </c>
      <c r="F188" s="2">
        <f>May!H52</f>
        <v>0</v>
      </c>
      <c r="G188" s="2">
        <f>May!I52</f>
        <v>0</v>
      </c>
      <c r="H188" s="207" t="s">
        <v>44</v>
      </c>
      <c r="I188" s="208"/>
      <c r="J188" s="209"/>
    </row>
    <row r="189" spans="1:10" ht="15">
      <c r="A189" s="27" t="s">
        <v>9</v>
      </c>
      <c r="B189" s="2">
        <f>May!D65</f>
        <v>0</v>
      </c>
      <c r="C189" s="2">
        <f>May!E65</f>
        <v>0</v>
      </c>
      <c r="D189" s="2">
        <f>May!F65</f>
        <v>0</v>
      </c>
      <c r="E189" s="2">
        <f>May!G65</f>
        <v>0</v>
      </c>
      <c r="F189" s="2">
        <f>May!H65</f>
        <v>0</v>
      </c>
      <c r="G189" s="2">
        <f>May!I65</f>
        <v>0</v>
      </c>
      <c r="H189" s="201"/>
      <c r="I189" s="202"/>
      <c r="J189" s="203"/>
    </row>
    <row r="190" spans="1:10" ht="14.45" customHeight="1">
      <c r="A190" s="27" t="s">
        <v>10</v>
      </c>
      <c r="B190" s="2">
        <f>May!D77</f>
        <v>0</v>
      </c>
      <c r="C190" s="2">
        <f>May!E77</f>
        <v>0</v>
      </c>
      <c r="D190" s="2">
        <f>May!F77</f>
        <v>0</v>
      </c>
      <c r="E190" s="2">
        <f>May!G77</f>
        <v>0</v>
      </c>
      <c r="F190" s="2">
        <f>May!H77</f>
        <v>0</v>
      </c>
      <c r="G190" s="2">
        <f>May!I77</f>
        <v>0</v>
      </c>
      <c r="H190" s="207" t="s">
        <v>39</v>
      </c>
      <c r="I190" s="208"/>
      <c r="J190" s="209"/>
    </row>
    <row r="191" spans="1:10" ht="15">
      <c r="A191" s="27" t="s">
        <v>11</v>
      </c>
      <c r="B191" s="2">
        <f>May!D91</f>
        <v>0</v>
      </c>
      <c r="C191" s="2">
        <f>May!E91</f>
        <v>0</v>
      </c>
      <c r="D191" s="2">
        <f>May!F91</f>
        <v>0</v>
      </c>
      <c r="E191" s="2">
        <f>May!G91</f>
        <v>0</v>
      </c>
      <c r="F191" s="2">
        <f>May!H91</f>
        <v>0</v>
      </c>
      <c r="G191" s="2">
        <f>May!I91</f>
        <v>0</v>
      </c>
      <c r="H191" s="201"/>
      <c r="I191" s="202"/>
      <c r="J191" s="203"/>
    </row>
    <row r="192" spans="1:10" ht="14.45" customHeight="1">
      <c r="A192" s="27" t="s">
        <v>12</v>
      </c>
      <c r="B192" s="2">
        <f>May!D104</f>
        <v>0</v>
      </c>
      <c r="C192" s="2">
        <f>May!E104</f>
        <v>0</v>
      </c>
      <c r="D192" s="2">
        <f>May!F104</f>
        <v>0</v>
      </c>
      <c r="E192" s="2">
        <f>May!G104</f>
        <v>0</v>
      </c>
      <c r="F192" s="2">
        <f>May!H104</f>
        <v>0</v>
      </c>
      <c r="G192" s="2">
        <f>May!I104</f>
        <v>0</v>
      </c>
      <c r="H192" s="207" t="s">
        <v>123</v>
      </c>
      <c r="I192" s="208"/>
      <c r="J192" s="209"/>
    </row>
    <row r="193" spans="1:10" ht="15.75" thickBot="1">
      <c r="A193" s="27" t="s">
        <v>13</v>
      </c>
      <c r="B193" s="2">
        <f>May!D117</f>
        <v>0</v>
      </c>
      <c r="C193" s="2">
        <f>May!E117</f>
        <v>0</v>
      </c>
      <c r="D193" s="2">
        <f>May!F117</f>
        <v>0</v>
      </c>
      <c r="E193" s="2">
        <f>May!G117</f>
        <v>0</v>
      </c>
      <c r="F193" s="2">
        <f>May!H117</f>
        <v>0</v>
      </c>
      <c r="G193" s="2">
        <f>May!I117</f>
        <v>0</v>
      </c>
      <c r="H193" s="204"/>
      <c r="I193" s="205"/>
      <c r="J193" s="206"/>
    </row>
    <row r="194" spans="1:10" ht="15.75" thickBot="1">
      <c r="A194" s="64" t="s">
        <v>14</v>
      </c>
      <c r="B194" s="13">
        <f>May!D130</f>
        <v>0</v>
      </c>
      <c r="C194" s="13">
        <f>May!E130</f>
        <v>0</v>
      </c>
      <c r="D194" s="13">
        <f>May!F130</f>
        <v>0</v>
      </c>
      <c r="E194" s="13">
        <f>May!G130</f>
        <v>0</v>
      </c>
      <c r="F194" s="13">
        <f>May!H130</f>
        <v>0</v>
      </c>
      <c r="G194" s="13">
        <f>May!I130</f>
        <v>0</v>
      </c>
      <c r="H194" s="184"/>
      <c r="I194" s="184"/>
      <c r="J194" s="184"/>
    </row>
    <row r="195" spans="1:10" ht="15.75" thickTop="1">
      <c r="A195" s="67" t="s">
        <v>15</v>
      </c>
      <c r="B195" s="18">
        <f aca="true" t="shared" si="26" ref="B195:F195">SUM(B186:B194)</f>
        <v>0</v>
      </c>
      <c r="C195" s="18">
        <f t="shared" si="26"/>
        <v>0</v>
      </c>
      <c r="D195" s="18">
        <f t="shared" si="26"/>
        <v>0</v>
      </c>
      <c r="E195" s="18">
        <f t="shared" si="26"/>
        <v>0</v>
      </c>
      <c r="F195" s="18">
        <f t="shared" si="26"/>
        <v>0</v>
      </c>
      <c r="G195" s="68">
        <f>SUM(G186:G194)</f>
        <v>0</v>
      </c>
      <c r="H195" s="184"/>
      <c r="I195" s="184"/>
      <c r="J195" s="184"/>
    </row>
    <row r="196" spans="1:10" ht="15.75" thickBot="1">
      <c r="A196" s="69" t="s">
        <v>16</v>
      </c>
      <c r="B196" s="219">
        <f>SUM(B195:C195)</f>
        <v>0</v>
      </c>
      <c r="C196" s="219"/>
      <c r="D196" s="219">
        <f>SUM(D195:E195)</f>
        <v>0</v>
      </c>
      <c r="E196" s="219"/>
      <c r="F196" s="254">
        <f>SUM(F195:G195)</f>
        <v>0</v>
      </c>
      <c r="G196" s="255"/>
      <c r="H196" s="184"/>
      <c r="I196" s="184"/>
      <c r="J196" s="184"/>
    </row>
    <row r="197" spans="8:10" ht="16.5" thickBot="1" thickTop="1">
      <c r="H197" s="184"/>
      <c r="I197" s="184"/>
      <c r="J197" s="184"/>
    </row>
    <row r="198" spans="1:10" ht="16.5" thickBot="1" thickTop="1">
      <c r="A198" s="220" t="s">
        <v>36</v>
      </c>
      <c r="B198" s="221"/>
      <c r="C198" s="221"/>
      <c r="D198" s="221"/>
      <c r="E198" s="221"/>
      <c r="F198" s="221"/>
      <c r="G198" s="222"/>
      <c r="H198" s="184"/>
      <c r="I198" s="184"/>
      <c r="J198" s="184"/>
    </row>
    <row r="199" spans="1:10" ht="16.5" thickTop="1">
      <c r="A199" s="223"/>
      <c r="B199" s="225" t="s">
        <v>25</v>
      </c>
      <c r="C199" s="225"/>
      <c r="D199" s="226" t="s">
        <v>2</v>
      </c>
      <c r="E199" s="226"/>
      <c r="F199" s="227" t="s">
        <v>3</v>
      </c>
      <c r="G199" s="228"/>
      <c r="H199" s="184"/>
      <c r="I199" s="184"/>
      <c r="J199" s="184"/>
    </row>
    <row r="200" spans="1:10" ht="15">
      <c r="A200" s="224"/>
      <c r="B200" s="19" t="s">
        <v>4</v>
      </c>
      <c r="C200" s="36" t="s">
        <v>5</v>
      </c>
      <c r="D200" s="19" t="s">
        <v>4</v>
      </c>
      <c r="E200" s="20" t="s">
        <v>5</v>
      </c>
      <c r="F200" s="19" t="s">
        <v>24</v>
      </c>
      <c r="G200" s="28" t="s">
        <v>5</v>
      </c>
      <c r="H200" s="184"/>
      <c r="I200" s="184"/>
      <c r="J200" s="184"/>
    </row>
    <row r="201" spans="1:10" ht="15.75" thickBot="1">
      <c r="A201" s="27" t="s">
        <v>6</v>
      </c>
      <c r="B201" s="2">
        <f>June!F20</f>
        <v>0</v>
      </c>
      <c r="C201" s="2">
        <f>June!G20</f>
        <v>0</v>
      </c>
      <c r="D201" s="2">
        <f>June!H20</f>
        <v>0</v>
      </c>
      <c r="E201" s="2">
        <f>June!I20</f>
        <v>0</v>
      </c>
      <c r="F201" s="2">
        <f>June!J20</f>
        <v>0</v>
      </c>
      <c r="G201" s="2">
        <f>June!K20</f>
        <v>0</v>
      </c>
      <c r="H201" s="184"/>
      <c r="I201" s="184"/>
      <c r="J201" s="184"/>
    </row>
    <row r="202" spans="1:10" ht="15">
      <c r="A202" s="27" t="s">
        <v>7</v>
      </c>
      <c r="B202" s="2">
        <f>June!F38</f>
        <v>0</v>
      </c>
      <c r="C202" s="2">
        <f>June!G38</f>
        <v>0</v>
      </c>
      <c r="D202" s="2">
        <f>June!H38</f>
        <v>0</v>
      </c>
      <c r="E202" s="2">
        <f>June!I38</f>
        <v>0</v>
      </c>
      <c r="F202" s="2">
        <f>June!J38</f>
        <v>0</v>
      </c>
      <c r="G202" s="2">
        <f>June!K38</f>
        <v>0</v>
      </c>
      <c r="H202" s="210" t="s">
        <v>40</v>
      </c>
      <c r="I202" s="211"/>
      <c r="J202" s="212"/>
    </row>
    <row r="203" spans="1:10" ht="15">
      <c r="A203" s="27" t="s">
        <v>8</v>
      </c>
      <c r="B203" s="2">
        <f>June!D52</f>
        <v>0</v>
      </c>
      <c r="C203" s="2">
        <f>June!E52</f>
        <v>0</v>
      </c>
      <c r="D203" s="2">
        <f>June!F52</f>
        <v>0</v>
      </c>
      <c r="E203" s="2">
        <f>June!G52</f>
        <v>0</v>
      </c>
      <c r="F203" s="2">
        <f>June!H52</f>
        <v>0</v>
      </c>
      <c r="G203" s="2">
        <f>June!I52</f>
        <v>0</v>
      </c>
      <c r="H203" s="207" t="s">
        <v>44</v>
      </c>
      <c r="I203" s="208"/>
      <c r="J203" s="209"/>
    </row>
    <row r="204" spans="1:10" ht="15">
      <c r="A204" s="27" t="s">
        <v>9</v>
      </c>
      <c r="B204" s="2">
        <f>June!D65</f>
        <v>0</v>
      </c>
      <c r="C204" s="2">
        <f>June!E65</f>
        <v>0</v>
      </c>
      <c r="D204" s="2">
        <f>June!F65</f>
        <v>0</v>
      </c>
      <c r="E204" s="2">
        <f>June!G65</f>
        <v>0</v>
      </c>
      <c r="F204" s="2">
        <f>June!H65</f>
        <v>0</v>
      </c>
      <c r="G204" s="2">
        <f>June!I65</f>
        <v>0</v>
      </c>
      <c r="H204" s="201"/>
      <c r="I204" s="202"/>
      <c r="J204" s="203"/>
    </row>
    <row r="205" spans="1:10" ht="14.45" customHeight="1">
      <c r="A205" s="27" t="s">
        <v>10</v>
      </c>
      <c r="B205" s="2">
        <f>June!D77</f>
        <v>0</v>
      </c>
      <c r="C205" s="2">
        <f>June!E77</f>
        <v>0</v>
      </c>
      <c r="D205" s="2">
        <f>June!F77</f>
        <v>0</v>
      </c>
      <c r="E205" s="2">
        <f>June!G77</f>
        <v>0</v>
      </c>
      <c r="F205" s="2">
        <f>June!H77</f>
        <v>0</v>
      </c>
      <c r="G205" s="2">
        <f>June!I77</f>
        <v>0</v>
      </c>
      <c r="H205" s="207" t="s">
        <v>39</v>
      </c>
      <c r="I205" s="208"/>
      <c r="J205" s="209"/>
    </row>
    <row r="206" spans="1:10" ht="15">
      <c r="A206" s="27" t="s">
        <v>11</v>
      </c>
      <c r="B206" s="2">
        <f>June!D91</f>
        <v>0</v>
      </c>
      <c r="C206" s="2">
        <f>June!E91</f>
        <v>0</v>
      </c>
      <c r="D206" s="2">
        <f>June!F91</f>
        <v>0</v>
      </c>
      <c r="E206" s="2">
        <f>June!G91</f>
        <v>0</v>
      </c>
      <c r="F206" s="2">
        <f>June!H91</f>
        <v>0</v>
      </c>
      <c r="G206" s="2">
        <f>June!I91</f>
        <v>0</v>
      </c>
      <c r="H206" s="201"/>
      <c r="I206" s="202"/>
      <c r="J206" s="203"/>
    </row>
    <row r="207" spans="1:10" ht="14.45" customHeight="1">
      <c r="A207" s="27" t="s">
        <v>12</v>
      </c>
      <c r="B207" s="2">
        <f>June!D104</f>
        <v>0</v>
      </c>
      <c r="C207" s="2">
        <f>June!E104</f>
        <v>0</v>
      </c>
      <c r="D207" s="2">
        <f>June!F104</f>
        <v>0</v>
      </c>
      <c r="E207" s="2">
        <f>June!G104</f>
        <v>0</v>
      </c>
      <c r="F207" s="2">
        <f>June!H104</f>
        <v>0</v>
      </c>
      <c r="G207" s="2">
        <f>June!I104</f>
        <v>0</v>
      </c>
      <c r="H207" s="207" t="s">
        <v>123</v>
      </c>
      <c r="I207" s="208"/>
      <c r="J207" s="209"/>
    </row>
    <row r="208" spans="1:10" ht="15.75" thickBot="1">
      <c r="A208" s="27" t="s">
        <v>13</v>
      </c>
      <c r="B208" s="2">
        <f>June!D117</f>
        <v>0</v>
      </c>
      <c r="C208" s="2">
        <f>June!E117</f>
        <v>0</v>
      </c>
      <c r="D208" s="2">
        <f>June!F117</f>
        <v>0</v>
      </c>
      <c r="E208" s="2">
        <f>June!G117</f>
        <v>0</v>
      </c>
      <c r="F208" s="2">
        <f>June!H117</f>
        <v>0</v>
      </c>
      <c r="G208" s="2">
        <f>June!I117</f>
        <v>0</v>
      </c>
      <c r="H208" s="204"/>
      <c r="I208" s="205"/>
      <c r="J208" s="206"/>
    </row>
    <row r="209" spans="1:7" ht="15.75" thickBot="1">
      <c r="A209" s="64" t="s">
        <v>14</v>
      </c>
      <c r="B209" s="2">
        <f>June!D130</f>
        <v>0</v>
      </c>
      <c r="C209" s="2">
        <f>June!E130</f>
        <v>0</v>
      </c>
      <c r="D209" s="2">
        <f>June!F130</f>
        <v>0</v>
      </c>
      <c r="E209" s="2">
        <f>June!G130</f>
        <v>0</v>
      </c>
      <c r="F209" s="2">
        <f>June!H130</f>
        <v>0</v>
      </c>
      <c r="G209" s="2">
        <f>June!I130</f>
        <v>0</v>
      </c>
    </row>
    <row r="210" spans="1:7" ht="15.75" thickTop="1">
      <c r="A210" s="67" t="s">
        <v>15</v>
      </c>
      <c r="B210" s="18">
        <f aca="true" t="shared" si="27" ref="B210:F210">SUM(B201:B209)</f>
        <v>0</v>
      </c>
      <c r="C210" s="18">
        <f t="shared" si="27"/>
        <v>0</v>
      </c>
      <c r="D210" s="18">
        <f t="shared" si="27"/>
        <v>0</v>
      </c>
      <c r="E210" s="18">
        <f t="shared" si="27"/>
        <v>0</v>
      </c>
      <c r="F210" s="18">
        <f t="shared" si="27"/>
        <v>0</v>
      </c>
      <c r="G210" s="68">
        <f>SUM(G201:G209)</f>
        <v>0</v>
      </c>
    </row>
    <row r="211" spans="1:7" ht="15.75" thickBot="1">
      <c r="A211" s="69" t="s">
        <v>16</v>
      </c>
      <c r="B211" s="219">
        <f>SUM(B210:C210)</f>
        <v>0</v>
      </c>
      <c r="C211" s="219"/>
      <c r="D211" s="219">
        <f>SUM(D210:E210)</f>
        <v>0</v>
      </c>
      <c r="E211" s="219"/>
      <c r="F211" s="254">
        <f>SUM(F210:G210)</f>
        <v>0</v>
      </c>
      <c r="G211" s="255"/>
    </row>
    <row r="212" ht="15.75" thickTop="1"/>
  </sheetData>
  <mergeCells count="206">
    <mergeCell ref="A47:G47"/>
    <mergeCell ref="H53:J53"/>
    <mergeCell ref="D48:E48"/>
    <mergeCell ref="F48:G48"/>
    <mergeCell ref="F60:G60"/>
    <mergeCell ref="H142:J142"/>
    <mergeCell ref="H143:J143"/>
    <mergeCell ref="H144:J144"/>
    <mergeCell ref="H145:J145"/>
    <mergeCell ref="H83:J83"/>
    <mergeCell ref="B75:C75"/>
    <mergeCell ref="D75:E75"/>
    <mergeCell ref="A77:G77"/>
    <mergeCell ref="A78:A79"/>
    <mergeCell ref="B78:C78"/>
    <mergeCell ref="D78:E78"/>
    <mergeCell ref="F78:G78"/>
    <mergeCell ref="H52:J52"/>
    <mergeCell ref="H51:J51"/>
    <mergeCell ref="H66:J66"/>
    <mergeCell ref="H67:J67"/>
    <mergeCell ref="H68:J68"/>
    <mergeCell ref="H69:J69"/>
    <mergeCell ref="H174:J174"/>
    <mergeCell ref="H175:J175"/>
    <mergeCell ref="H176:J176"/>
    <mergeCell ref="H70:J70"/>
    <mergeCell ref="H81:J81"/>
    <mergeCell ref="H82:J82"/>
    <mergeCell ref="H157:J157"/>
    <mergeCell ref="H146:J146"/>
    <mergeCell ref="B60:C60"/>
    <mergeCell ref="D60:E60"/>
    <mergeCell ref="A62:G62"/>
    <mergeCell ref="A63:A64"/>
    <mergeCell ref="B63:C63"/>
    <mergeCell ref="D63:E63"/>
    <mergeCell ref="A48:A49"/>
    <mergeCell ref="B48:C48"/>
    <mergeCell ref="F63:G63"/>
    <mergeCell ref="H207:J207"/>
    <mergeCell ref="H208:J208"/>
    <mergeCell ref="H71:J71"/>
    <mergeCell ref="H72:J72"/>
    <mergeCell ref="F75:G75"/>
    <mergeCell ref="B181:C181"/>
    <mergeCell ref="D181:E181"/>
    <mergeCell ref="A183:G183"/>
    <mergeCell ref="A184:A185"/>
    <mergeCell ref="B184:C184"/>
    <mergeCell ref="D184:E184"/>
    <mergeCell ref="B166:C166"/>
    <mergeCell ref="D166:E166"/>
    <mergeCell ref="H158:J158"/>
    <mergeCell ref="H159:J159"/>
    <mergeCell ref="H160:J160"/>
    <mergeCell ref="H161:J161"/>
    <mergeCell ref="F166:G166"/>
    <mergeCell ref="F181:G181"/>
    <mergeCell ref="A168:G168"/>
    <mergeCell ref="A169:A170"/>
    <mergeCell ref="B169:C169"/>
    <mergeCell ref="D169:E169"/>
    <mergeCell ref="F169:G169"/>
    <mergeCell ref="F184:G184"/>
    <mergeCell ref="B211:C211"/>
    <mergeCell ref="D211:E211"/>
    <mergeCell ref="B196:C196"/>
    <mergeCell ref="D196:E196"/>
    <mergeCell ref="A198:G198"/>
    <mergeCell ref="A199:A200"/>
    <mergeCell ref="B199:C199"/>
    <mergeCell ref="D199:E199"/>
    <mergeCell ref="F199:G199"/>
    <mergeCell ref="F211:G211"/>
    <mergeCell ref="F196:G196"/>
    <mergeCell ref="B90:C90"/>
    <mergeCell ref="D90:E90"/>
    <mergeCell ref="A93:G93"/>
    <mergeCell ref="A94:A95"/>
    <mergeCell ref="B94:C94"/>
    <mergeCell ref="D94:E94"/>
    <mergeCell ref="F90:G90"/>
    <mergeCell ref="F106:G106"/>
    <mergeCell ref="B136:C136"/>
    <mergeCell ref="D136:E136"/>
    <mergeCell ref="B121:C121"/>
    <mergeCell ref="D121:E121"/>
    <mergeCell ref="A123:G123"/>
    <mergeCell ref="A124:A125"/>
    <mergeCell ref="B124:C124"/>
    <mergeCell ref="D124:E124"/>
    <mergeCell ref="F136:G136"/>
    <mergeCell ref="F121:G121"/>
    <mergeCell ref="F124:G124"/>
    <mergeCell ref="F94:G94"/>
    <mergeCell ref="K15:M15"/>
    <mergeCell ref="Q15:S15"/>
    <mergeCell ref="B15:D15"/>
    <mergeCell ref="B14:D14"/>
    <mergeCell ref="N15:P15"/>
    <mergeCell ref="K14:P14"/>
    <mergeCell ref="Q14:V14"/>
    <mergeCell ref="T15:V15"/>
    <mergeCell ref="E15:G15"/>
    <mergeCell ref="H15:J15"/>
    <mergeCell ref="E14:J14"/>
    <mergeCell ref="B1:G1"/>
    <mergeCell ref="B3:F3"/>
    <mergeCell ref="B4:F4"/>
    <mergeCell ref="B2:F2"/>
    <mergeCell ref="B6:E6"/>
    <mergeCell ref="B45:C45"/>
    <mergeCell ref="D45:E45"/>
    <mergeCell ref="A29:G29"/>
    <mergeCell ref="A15:A16"/>
    <mergeCell ref="G7:I7"/>
    <mergeCell ref="G8:I8"/>
    <mergeCell ref="G10:I10"/>
    <mergeCell ref="G9:I9"/>
    <mergeCell ref="G11:I11"/>
    <mergeCell ref="A32:G32"/>
    <mergeCell ref="A33:A34"/>
    <mergeCell ref="B33:C33"/>
    <mergeCell ref="D33:E33"/>
    <mergeCell ref="F33:G33"/>
    <mergeCell ref="G6:I6"/>
    <mergeCell ref="F45:G45"/>
    <mergeCell ref="G12:I12"/>
    <mergeCell ref="B151:C151"/>
    <mergeCell ref="D151:E151"/>
    <mergeCell ref="A153:G153"/>
    <mergeCell ref="A154:A155"/>
    <mergeCell ref="B154:C154"/>
    <mergeCell ref="D154:E154"/>
    <mergeCell ref="B106:C106"/>
    <mergeCell ref="D106:E106"/>
    <mergeCell ref="A108:G108"/>
    <mergeCell ref="A109:A110"/>
    <mergeCell ref="B109:C109"/>
    <mergeCell ref="D109:E109"/>
    <mergeCell ref="F109:G109"/>
    <mergeCell ref="A138:G138"/>
    <mergeCell ref="A139:A140"/>
    <mergeCell ref="B139:C139"/>
    <mergeCell ref="D139:E139"/>
    <mergeCell ref="F139:G139"/>
    <mergeCell ref="F154:G154"/>
    <mergeCell ref="F151:G151"/>
    <mergeCell ref="H54:J54"/>
    <mergeCell ref="H55:J55"/>
    <mergeCell ref="H56:J56"/>
    <mergeCell ref="H57:J57"/>
    <mergeCell ref="H117:J117"/>
    <mergeCell ref="B30:H30"/>
    <mergeCell ref="H36:J36"/>
    <mergeCell ref="H37:J37"/>
    <mergeCell ref="H38:J38"/>
    <mergeCell ref="H39:J39"/>
    <mergeCell ref="H40:J40"/>
    <mergeCell ref="H41:J41"/>
    <mergeCell ref="H42:J42"/>
    <mergeCell ref="H84:J84"/>
    <mergeCell ref="H85:J85"/>
    <mergeCell ref="H97:J97"/>
    <mergeCell ref="H98:J98"/>
    <mergeCell ref="H99:J99"/>
    <mergeCell ref="H100:J100"/>
    <mergeCell ref="H101:J101"/>
    <mergeCell ref="H112:J112"/>
    <mergeCell ref="H113:J113"/>
    <mergeCell ref="H114:J114"/>
    <mergeCell ref="H115:J115"/>
    <mergeCell ref="H86:J86"/>
    <mergeCell ref="H87:J87"/>
    <mergeCell ref="H102:J102"/>
    <mergeCell ref="H103:J103"/>
    <mergeCell ref="H116:J116"/>
    <mergeCell ref="H127:J127"/>
    <mergeCell ref="H128:J128"/>
    <mergeCell ref="H129:J129"/>
    <mergeCell ref="H130:J130"/>
    <mergeCell ref="H131:J131"/>
    <mergeCell ref="H118:J118"/>
    <mergeCell ref="H132:J132"/>
    <mergeCell ref="H133:J133"/>
    <mergeCell ref="H147:J147"/>
    <mergeCell ref="H148:J148"/>
    <mergeCell ref="H204:J204"/>
    <mergeCell ref="H205:J205"/>
    <mergeCell ref="H206:J206"/>
    <mergeCell ref="H172:J172"/>
    <mergeCell ref="H173:J173"/>
    <mergeCell ref="H177:J177"/>
    <mergeCell ref="H178:J178"/>
    <mergeCell ref="H192:J192"/>
    <mergeCell ref="H193:J193"/>
    <mergeCell ref="H162:J162"/>
    <mergeCell ref="H163:J163"/>
    <mergeCell ref="H203:J203"/>
    <mergeCell ref="H187:J187"/>
    <mergeCell ref="H188:J188"/>
    <mergeCell ref="H189:J189"/>
    <mergeCell ref="H190:J190"/>
    <mergeCell ref="H191:J191"/>
    <mergeCell ref="H202:J202"/>
  </mergeCells>
  <conditionalFormatting sqref="C11:C12 E11:E12">
    <cfRule type="cellIs" priority="10" dxfId="1788" operator="greaterThan">
      <formula>0.0499</formula>
    </cfRule>
  </conditionalFormatting>
  <conditionalFormatting sqref="D17:D26">
    <cfRule type="cellIs" priority="9" dxfId="1789" operator="lessThan">
      <formula>0</formula>
    </cfRule>
  </conditionalFormatting>
  <conditionalFormatting sqref="G17:G26">
    <cfRule type="cellIs" priority="8" dxfId="1789" operator="lessThan">
      <formula>0</formula>
    </cfRule>
  </conditionalFormatting>
  <conditionalFormatting sqref="J17:J26">
    <cfRule type="cellIs" priority="7" dxfId="1789" operator="lessThan">
      <formula>0</formula>
    </cfRule>
  </conditionalFormatting>
  <conditionalFormatting sqref="M17:M26">
    <cfRule type="cellIs" priority="6" dxfId="1790" operator="lessThan">
      <formula>0</formula>
    </cfRule>
  </conditionalFormatting>
  <conditionalFormatting sqref="P17:P26">
    <cfRule type="cellIs" priority="5" dxfId="1790" operator="lessThan">
      <formula>0</formula>
    </cfRule>
  </conditionalFormatting>
  <conditionalFormatting sqref="S17:S26">
    <cfRule type="cellIs" priority="4" dxfId="1789" operator="lessThan">
      <formula>0</formula>
    </cfRule>
  </conditionalFormatting>
  <conditionalFormatting sqref="V17:V26">
    <cfRule type="cellIs" priority="3" dxfId="1790" operator="lessThan">
      <formula>0</formula>
    </cfRule>
  </conditionalFormatting>
  <conditionalFormatting sqref="E8:E10">
    <cfRule type="cellIs" priority="2" dxfId="1789" operator="lessThan">
      <formula>0</formula>
    </cfRule>
  </conditionalFormatting>
  <conditionalFormatting sqref="C11:C12">
    <cfRule type="cellIs" priority="1" dxfId="1788" operator="greaterThan">
      <formula>0.05</formula>
    </cfRule>
  </conditionalFormatting>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30"/>
  <sheetViews>
    <sheetView workbookViewId="0" topLeftCell="A1">
      <selection activeCell="Q26" sqref="Q26"/>
    </sheetView>
  </sheetViews>
  <sheetFormatPr defaultColWidth="9.140625" defaultRowHeight="15"/>
  <cols>
    <col min="1" max="12" width="12.00390625" style="0" customWidth="1"/>
    <col min="13" max="13" width="10.421875" style="0" customWidth="1"/>
  </cols>
  <sheetData>
    <row r="1" spans="1:12" ht="16.5" thickBot="1">
      <c r="A1" s="274" t="s">
        <v>6</v>
      </c>
      <c r="B1" s="229"/>
      <c r="C1" s="229"/>
      <c r="D1" s="229"/>
      <c r="E1" s="229"/>
      <c r="F1" s="229"/>
      <c r="G1" s="229"/>
      <c r="H1" s="229"/>
      <c r="I1" s="229"/>
      <c r="J1" s="229"/>
      <c r="K1" s="229"/>
      <c r="L1" s="229"/>
    </row>
    <row r="2" spans="1:12" ht="17.25" thickBot="1" thickTop="1">
      <c r="A2" s="275" t="s">
        <v>80</v>
      </c>
      <c r="B2" s="276"/>
      <c r="C2" s="276"/>
      <c r="D2" s="276"/>
      <c r="E2" s="277"/>
      <c r="F2" s="278" t="s">
        <v>107</v>
      </c>
      <c r="G2" s="278"/>
      <c r="H2" s="278"/>
      <c r="I2" s="278"/>
      <c r="J2" s="278"/>
      <c r="K2" s="278"/>
      <c r="L2" s="279"/>
    </row>
    <row r="3" spans="1:12" ht="46.5" thickBot="1" thickTop="1">
      <c r="A3" s="92" t="s">
        <v>81</v>
      </c>
      <c r="B3" s="78" t="s">
        <v>82</v>
      </c>
      <c r="C3" s="85" t="s">
        <v>105</v>
      </c>
      <c r="D3" s="85" t="s">
        <v>106</v>
      </c>
      <c r="E3" s="93" t="s">
        <v>108</v>
      </c>
      <c r="F3" s="90" t="s">
        <v>113</v>
      </c>
      <c r="G3" s="71" t="s">
        <v>114</v>
      </c>
      <c r="H3" s="70" t="s">
        <v>112</v>
      </c>
      <c r="I3" s="72" t="s">
        <v>83</v>
      </c>
      <c r="J3" s="70" t="s">
        <v>110</v>
      </c>
      <c r="K3" s="72" t="s">
        <v>111</v>
      </c>
      <c r="L3" s="73" t="s">
        <v>102</v>
      </c>
    </row>
    <row r="4" spans="1:12" ht="15.75" thickTop="1">
      <c r="A4" s="99"/>
      <c r="B4" s="100"/>
      <c r="C4" s="101"/>
      <c r="D4" s="101"/>
      <c r="E4" s="87">
        <f>Table3[[#This Row],[Monthly Salary]]+Table3[[#This Row],[Monthly Benefits]]</f>
        <v>0</v>
      </c>
      <c r="F4" s="101"/>
      <c r="G4" s="102"/>
      <c r="H4" s="103"/>
      <c r="I4" s="104"/>
      <c r="J4" s="103"/>
      <c r="K4" s="104"/>
      <c r="L4" s="86">
        <f>SUM(Table3[[#This Row],[231 Program ]:[State Admin]])</f>
        <v>0</v>
      </c>
    </row>
    <row r="5" spans="1:12" ht="15">
      <c r="A5" s="99"/>
      <c r="B5" s="100"/>
      <c r="C5" s="101"/>
      <c r="D5" s="101"/>
      <c r="E5" s="87">
        <f>Table3[[#This Row],[Monthly Salary]]+Table3[[#This Row],[Monthly Benefits]]</f>
        <v>0</v>
      </c>
      <c r="F5" s="101"/>
      <c r="G5" s="102"/>
      <c r="H5" s="103"/>
      <c r="I5" s="104"/>
      <c r="J5" s="103"/>
      <c r="K5" s="104"/>
      <c r="L5" s="86">
        <f>SUM(Table3[[#This Row],[231 Program ]:[State Admin]])</f>
        <v>0</v>
      </c>
    </row>
    <row r="6" spans="1:12" ht="15">
      <c r="A6" s="99"/>
      <c r="B6" s="100"/>
      <c r="C6" s="101"/>
      <c r="D6" s="101"/>
      <c r="E6" s="87">
        <f>Table3[[#This Row],[Monthly Salary]]+Table3[[#This Row],[Monthly Benefits]]</f>
        <v>0</v>
      </c>
      <c r="F6" s="101"/>
      <c r="G6" s="102"/>
      <c r="H6" s="103"/>
      <c r="I6" s="104"/>
      <c r="J6" s="103"/>
      <c r="K6" s="104"/>
      <c r="L6" s="86">
        <f>SUM(Table3[[#This Row],[231 Program ]:[State Admin]])</f>
        <v>0</v>
      </c>
    </row>
    <row r="7" spans="1:12" ht="15">
      <c r="A7" s="99"/>
      <c r="B7" s="100"/>
      <c r="C7" s="101"/>
      <c r="D7" s="101"/>
      <c r="E7" s="87">
        <f>Table3[[#This Row],[Monthly Salary]]+Table3[[#This Row],[Monthly Benefits]]</f>
        <v>0</v>
      </c>
      <c r="F7" s="101"/>
      <c r="G7" s="102"/>
      <c r="H7" s="103"/>
      <c r="I7" s="104"/>
      <c r="J7" s="103"/>
      <c r="K7" s="104"/>
      <c r="L7" s="86">
        <f>SUM(Table3[[#This Row],[231 Program ]:[State Admin]])</f>
        <v>0</v>
      </c>
    </row>
    <row r="8" spans="1:12" ht="15">
      <c r="A8" s="99"/>
      <c r="B8" s="100"/>
      <c r="C8" s="101"/>
      <c r="D8" s="101"/>
      <c r="E8" s="87">
        <f>Table3[[#This Row],[Monthly Salary]]+Table3[[#This Row],[Monthly Benefits]]</f>
        <v>0</v>
      </c>
      <c r="F8" s="101"/>
      <c r="G8" s="102"/>
      <c r="H8" s="103"/>
      <c r="I8" s="104"/>
      <c r="J8" s="103"/>
      <c r="K8" s="104"/>
      <c r="L8" s="86">
        <f>SUM(Table3[[#This Row],[231 Program ]:[State Admin]])</f>
        <v>0</v>
      </c>
    </row>
    <row r="9" spans="1:12" ht="15">
      <c r="A9" s="99"/>
      <c r="B9" s="100"/>
      <c r="C9" s="101"/>
      <c r="D9" s="101"/>
      <c r="E9" s="87">
        <f>Table3[[#This Row],[Monthly Salary]]+Table3[[#This Row],[Monthly Benefits]]</f>
        <v>0</v>
      </c>
      <c r="F9" s="101"/>
      <c r="G9" s="102"/>
      <c r="H9" s="103"/>
      <c r="I9" s="104"/>
      <c r="J9" s="103"/>
      <c r="K9" s="104"/>
      <c r="L9" s="86">
        <f>SUM(Table3[[#This Row],[231 Program ]:[State Admin]])</f>
        <v>0</v>
      </c>
    </row>
    <row r="10" spans="1:12" ht="15">
      <c r="A10" s="99"/>
      <c r="B10" s="100"/>
      <c r="C10" s="101"/>
      <c r="D10" s="101"/>
      <c r="E10" s="87">
        <f>Table3[[#This Row],[Monthly Salary]]+Table3[[#This Row],[Monthly Benefits]]</f>
        <v>0</v>
      </c>
      <c r="F10" s="101"/>
      <c r="G10" s="102"/>
      <c r="H10" s="103"/>
      <c r="I10" s="104"/>
      <c r="J10" s="103"/>
      <c r="K10" s="104"/>
      <c r="L10" s="86">
        <f>SUM(Table3[[#This Row],[231 Program ]:[State Admin]])</f>
        <v>0</v>
      </c>
    </row>
    <row r="11" spans="1:12" ht="15">
      <c r="A11" s="99"/>
      <c r="B11" s="100"/>
      <c r="C11" s="101"/>
      <c r="D11" s="101"/>
      <c r="E11" s="87">
        <f>Table3[[#This Row],[Monthly Salary]]+Table3[[#This Row],[Monthly Benefits]]</f>
        <v>0</v>
      </c>
      <c r="F11" s="101"/>
      <c r="G11" s="102"/>
      <c r="H11" s="103"/>
      <c r="I11" s="104"/>
      <c r="J11" s="103"/>
      <c r="K11" s="104"/>
      <c r="L11" s="86">
        <f>SUM(Table3[[#This Row],[231 Program ]:[State Admin]])</f>
        <v>0</v>
      </c>
    </row>
    <row r="12" spans="1:12" ht="15">
      <c r="A12" s="99"/>
      <c r="B12" s="100"/>
      <c r="C12" s="101"/>
      <c r="D12" s="101"/>
      <c r="E12" s="87">
        <f>Table3[[#This Row],[Monthly Salary]]+Table3[[#This Row],[Monthly Benefits]]</f>
        <v>0</v>
      </c>
      <c r="F12" s="101"/>
      <c r="G12" s="102"/>
      <c r="H12" s="103"/>
      <c r="I12" s="104"/>
      <c r="J12" s="103"/>
      <c r="K12" s="104"/>
      <c r="L12" s="86">
        <f>SUM(Table3[[#This Row],[231 Program ]:[State Admin]])</f>
        <v>0</v>
      </c>
    </row>
    <row r="13" spans="1:12" ht="15">
      <c r="A13" s="99"/>
      <c r="B13" s="100"/>
      <c r="C13" s="101"/>
      <c r="D13" s="101"/>
      <c r="E13" s="87">
        <f>Table3[[#This Row],[Monthly Salary]]+Table3[[#This Row],[Monthly Benefits]]</f>
        <v>0</v>
      </c>
      <c r="F13" s="101"/>
      <c r="G13" s="102"/>
      <c r="H13" s="103"/>
      <c r="I13" s="104"/>
      <c r="J13" s="103"/>
      <c r="K13" s="104"/>
      <c r="L13" s="86">
        <f>SUM(Table3[[#This Row],[231 Program ]:[State Admin]])</f>
        <v>0</v>
      </c>
    </row>
    <row r="14" spans="1:12" ht="15">
      <c r="A14" s="99"/>
      <c r="B14" s="100"/>
      <c r="C14" s="101"/>
      <c r="D14" s="101"/>
      <c r="E14" s="87">
        <f>Table3[[#This Row],[Monthly Salary]]+Table3[[#This Row],[Monthly Benefits]]</f>
        <v>0</v>
      </c>
      <c r="F14" s="101"/>
      <c r="G14" s="102"/>
      <c r="H14" s="103"/>
      <c r="I14" s="104"/>
      <c r="J14" s="103"/>
      <c r="K14" s="104"/>
      <c r="L14" s="86">
        <f>SUM(Table3[[#This Row],[231 Program ]:[State Admin]])</f>
        <v>0</v>
      </c>
    </row>
    <row r="15" spans="1:12" ht="15">
      <c r="A15" s="99"/>
      <c r="B15" s="100"/>
      <c r="C15" s="101"/>
      <c r="D15" s="101"/>
      <c r="E15" s="87">
        <f>Table3[[#This Row],[Monthly Salary]]+Table3[[#This Row],[Monthly Benefits]]</f>
        <v>0</v>
      </c>
      <c r="F15" s="101"/>
      <c r="G15" s="102"/>
      <c r="H15" s="103"/>
      <c r="I15" s="104"/>
      <c r="J15" s="103"/>
      <c r="K15" s="104"/>
      <c r="L15" s="86">
        <f>SUM(Table3[[#This Row],[231 Program ]:[State Admin]])</f>
        <v>0</v>
      </c>
    </row>
    <row r="16" spans="1:12" ht="15">
      <c r="A16" s="99"/>
      <c r="B16" s="100"/>
      <c r="C16" s="101"/>
      <c r="D16" s="101"/>
      <c r="E16" s="87">
        <f>Table3[[#This Row],[Monthly Salary]]+Table3[[#This Row],[Monthly Benefits]]</f>
        <v>0</v>
      </c>
      <c r="F16" s="101"/>
      <c r="G16" s="102"/>
      <c r="H16" s="103"/>
      <c r="I16" s="104"/>
      <c r="J16" s="103"/>
      <c r="K16" s="104"/>
      <c r="L16" s="86">
        <f>SUM(Table3[[#This Row],[231 Program ]:[State Admin]])</f>
        <v>0</v>
      </c>
    </row>
    <row r="17" spans="1:12" ht="15">
      <c r="A17" s="99"/>
      <c r="B17" s="100"/>
      <c r="C17" s="101"/>
      <c r="D17" s="101"/>
      <c r="E17" s="87">
        <f>Table3[[#This Row],[Monthly Salary]]+Table3[[#This Row],[Monthly Benefits]]</f>
        <v>0</v>
      </c>
      <c r="F17" s="101"/>
      <c r="G17" s="102"/>
      <c r="H17" s="103"/>
      <c r="I17" s="104"/>
      <c r="J17" s="103"/>
      <c r="K17" s="104"/>
      <c r="L17" s="86">
        <f>SUM(Table3[[#This Row],[231 Program ]:[State Admin]])</f>
        <v>0</v>
      </c>
    </row>
    <row r="18" spans="1:12" ht="15">
      <c r="A18" s="99"/>
      <c r="B18" s="100"/>
      <c r="C18" s="101"/>
      <c r="D18" s="101"/>
      <c r="E18" s="87">
        <f>Table3[[#This Row],[Monthly Salary]]+Table3[[#This Row],[Monthly Benefits]]</f>
        <v>0</v>
      </c>
      <c r="F18" s="101"/>
      <c r="G18" s="102"/>
      <c r="H18" s="103"/>
      <c r="I18" s="104"/>
      <c r="J18" s="103"/>
      <c r="K18" s="104"/>
      <c r="L18" s="86">
        <f>SUM(Table3[[#This Row],[231 Program ]:[State Admin]])</f>
        <v>0</v>
      </c>
    </row>
    <row r="19" spans="1:12" ht="15">
      <c r="A19" s="120"/>
      <c r="B19" s="121"/>
      <c r="C19" s="110"/>
      <c r="D19" s="110"/>
      <c r="E19" s="109">
        <f>Table3[[#This Row],[Monthly Salary]]+Table3[[#This Row],[Monthly Benefits]]</f>
        <v>0</v>
      </c>
      <c r="F19" s="110"/>
      <c r="G19" s="122"/>
      <c r="H19" s="123"/>
      <c r="I19" s="124"/>
      <c r="J19" s="123"/>
      <c r="K19" s="124"/>
      <c r="L19" s="119">
        <f>SUM(Table3[[#This Row],[231 Program ]:[State Admin]])</f>
        <v>0</v>
      </c>
    </row>
    <row r="20" spans="1:12" ht="15">
      <c r="A20" s="117" t="s">
        <v>16</v>
      </c>
      <c r="B20" s="117"/>
      <c r="C20" s="118">
        <f>SUM(C4:C19)</f>
        <v>0</v>
      </c>
      <c r="D20" s="118">
        <f>SUM(D4:D19)</f>
        <v>0</v>
      </c>
      <c r="E20" s="118">
        <f>Table3[[#This Row],[Monthly Salary]]+Table3[[#This Row],[Monthly Benefits]]</f>
        <v>0</v>
      </c>
      <c r="F20" s="118">
        <f aca="true" t="shared" si="0" ref="F20:K20">SUM(F4:F19)</f>
        <v>0</v>
      </c>
      <c r="G20" s="118">
        <f t="shared" si="0"/>
        <v>0</v>
      </c>
      <c r="H20" s="118">
        <f t="shared" si="0"/>
        <v>0</v>
      </c>
      <c r="I20" s="118">
        <f t="shared" si="0"/>
        <v>0</v>
      </c>
      <c r="J20" s="118">
        <f t="shared" si="0"/>
        <v>0</v>
      </c>
      <c r="K20" s="118">
        <f t="shared" si="0"/>
        <v>0</v>
      </c>
      <c r="L20" s="118">
        <f>SUM(L4:L19)</f>
        <v>0</v>
      </c>
    </row>
    <row r="21" spans="1:12" ht="15">
      <c r="A21" s="105"/>
      <c r="B21" s="105"/>
      <c r="C21" s="106"/>
      <c r="D21" s="106"/>
      <c r="E21" s="107"/>
      <c r="F21" s="77"/>
      <c r="G21" s="77"/>
      <c r="H21" s="77"/>
      <c r="I21" s="77"/>
      <c r="J21" s="77"/>
      <c r="K21" s="77"/>
      <c r="L21" s="107"/>
    </row>
    <row r="22" spans="1:13" ht="15.75">
      <c r="A22" s="291" t="s">
        <v>7</v>
      </c>
      <c r="B22" s="229"/>
      <c r="C22" s="229"/>
      <c r="D22" s="229"/>
      <c r="E22" s="229"/>
      <c r="F22" s="229"/>
      <c r="G22" s="229"/>
      <c r="H22" s="229"/>
      <c r="I22" s="229"/>
      <c r="J22" s="229"/>
      <c r="K22" s="229"/>
      <c r="L22" s="229"/>
      <c r="M22" s="292"/>
    </row>
    <row r="23" spans="1:13" ht="16.5" thickBot="1">
      <c r="A23" s="295" t="s">
        <v>80</v>
      </c>
      <c r="B23" s="296"/>
      <c r="C23" s="296"/>
      <c r="D23" s="296"/>
      <c r="E23" s="296"/>
      <c r="F23" s="296"/>
      <c r="G23" s="293" t="s">
        <v>109</v>
      </c>
      <c r="H23" s="293"/>
      <c r="I23" s="293"/>
      <c r="J23" s="293"/>
      <c r="K23" s="293"/>
      <c r="L23" s="293"/>
      <c r="M23" s="294"/>
    </row>
    <row r="24" spans="1:13" ht="45.75" thickTop="1">
      <c r="A24" s="114" t="s">
        <v>81</v>
      </c>
      <c r="B24" s="85" t="s">
        <v>82</v>
      </c>
      <c r="C24" s="85" t="s">
        <v>103</v>
      </c>
      <c r="D24" s="85" t="s">
        <v>104</v>
      </c>
      <c r="E24" s="115" t="s">
        <v>116</v>
      </c>
      <c r="F24" s="93" t="s">
        <v>108</v>
      </c>
      <c r="G24" s="114" t="s">
        <v>88</v>
      </c>
      <c r="H24" s="93" t="s">
        <v>89</v>
      </c>
      <c r="I24" s="114" t="s">
        <v>90</v>
      </c>
      <c r="J24" s="116" t="s">
        <v>83</v>
      </c>
      <c r="K24" s="114" t="s">
        <v>115</v>
      </c>
      <c r="L24" s="116" t="s">
        <v>111</v>
      </c>
      <c r="M24" s="115" t="s">
        <v>102</v>
      </c>
    </row>
    <row r="25" spans="1:13" ht="15">
      <c r="A25" s="99"/>
      <c r="B25" s="111"/>
      <c r="C25" s="111"/>
      <c r="D25" s="112"/>
      <c r="E25" s="113"/>
      <c r="F25" s="87">
        <f>(Table35[[#This Row],[Hours Worked]]*Table35[[#This Row],[Hourly Rate]])+Table35[[#This Row],[Benefits]]</f>
        <v>0</v>
      </c>
      <c r="G25" s="103"/>
      <c r="H25" s="102"/>
      <c r="I25" s="103"/>
      <c r="J25" s="104"/>
      <c r="K25" s="103"/>
      <c r="L25" s="104"/>
      <c r="M25" s="74">
        <f>SUM(Table35[[#This Row],[231 Program]:[State Admin]])</f>
        <v>0</v>
      </c>
    </row>
    <row r="26" spans="1:13" ht="15">
      <c r="A26" s="99"/>
      <c r="B26" s="111"/>
      <c r="C26" s="111"/>
      <c r="D26" s="112"/>
      <c r="E26" s="113"/>
      <c r="F26" s="87">
        <f>(Table35[[#This Row],[Hours Worked]]*Table35[[#This Row],[Hourly Rate]])+Table35[[#This Row],[Benefits]]</f>
        <v>0</v>
      </c>
      <c r="G26" s="103"/>
      <c r="H26" s="102"/>
      <c r="I26" s="103"/>
      <c r="J26" s="104"/>
      <c r="K26" s="103"/>
      <c r="L26" s="104"/>
      <c r="M26" s="74">
        <f>SUM(Table35[[#This Row],[231 Program]:[State Admin]])</f>
        <v>0</v>
      </c>
    </row>
    <row r="27" spans="1:13" ht="15">
      <c r="A27" s="99"/>
      <c r="B27" s="111"/>
      <c r="C27" s="111"/>
      <c r="D27" s="112"/>
      <c r="E27" s="113"/>
      <c r="F27" s="87">
        <f>(Table35[[#This Row],[Hours Worked]]*Table35[[#This Row],[Hourly Rate]])+Table35[[#This Row],[Benefits]]</f>
        <v>0</v>
      </c>
      <c r="G27" s="103"/>
      <c r="H27" s="102"/>
      <c r="I27" s="103"/>
      <c r="J27" s="104"/>
      <c r="K27" s="103"/>
      <c r="L27" s="104"/>
      <c r="M27" s="74">
        <f>SUM(Table35[[#This Row],[231 Program]:[State Admin]])</f>
        <v>0</v>
      </c>
    </row>
    <row r="28" spans="1:13" ht="15">
      <c r="A28" s="99"/>
      <c r="B28" s="111"/>
      <c r="C28" s="111"/>
      <c r="D28" s="112"/>
      <c r="E28" s="113"/>
      <c r="F28" s="87">
        <f>(Table35[[#This Row],[Hours Worked]]*Table35[[#This Row],[Hourly Rate]])+Table35[[#This Row],[Benefits]]</f>
        <v>0</v>
      </c>
      <c r="G28" s="103"/>
      <c r="H28" s="102"/>
      <c r="I28" s="103"/>
      <c r="J28" s="104"/>
      <c r="K28" s="103"/>
      <c r="L28" s="104"/>
      <c r="M28" s="74">
        <f>SUM(Table35[[#This Row],[231 Program]:[State Admin]])</f>
        <v>0</v>
      </c>
    </row>
    <row r="29" spans="1:13" ht="15">
      <c r="A29" s="99"/>
      <c r="B29" s="111"/>
      <c r="C29" s="111"/>
      <c r="D29" s="112"/>
      <c r="E29" s="113"/>
      <c r="F29" s="87">
        <f>(Table35[[#This Row],[Hours Worked]]*Table35[[#This Row],[Hourly Rate]])+Table35[[#This Row],[Benefits]]</f>
        <v>0</v>
      </c>
      <c r="G29" s="103"/>
      <c r="H29" s="102"/>
      <c r="I29" s="103"/>
      <c r="J29" s="104"/>
      <c r="K29" s="103"/>
      <c r="L29" s="104"/>
      <c r="M29" s="74">
        <f>SUM(Table35[[#This Row],[231 Program]:[State Admin]])</f>
        <v>0</v>
      </c>
    </row>
    <row r="30" spans="1:13" ht="15">
      <c r="A30" s="99"/>
      <c r="B30" s="111"/>
      <c r="C30" s="111"/>
      <c r="D30" s="112"/>
      <c r="E30" s="113"/>
      <c r="F30" s="87">
        <f>(Table35[[#This Row],[Hours Worked]]*Table35[[#This Row],[Hourly Rate]])+Table35[[#This Row],[Benefits]]</f>
        <v>0</v>
      </c>
      <c r="G30" s="103"/>
      <c r="H30" s="102"/>
      <c r="I30" s="103"/>
      <c r="J30" s="104"/>
      <c r="K30" s="103"/>
      <c r="L30" s="104"/>
      <c r="M30" s="74">
        <f>SUM(Table35[[#This Row],[231 Program]:[State Admin]])</f>
        <v>0</v>
      </c>
    </row>
    <row r="31" spans="1:13" ht="15">
      <c r="A31" s="99"/>
      <c r="B31" s="111"/>
      <c r="C31" s="111"/>
      <c r="D31" s="112"/>
      <c r="E31" s="113"/>
      <c r="F31" s="87">
        <f>(Table35[[#This Row],[Hours Worked]]*Table35[[#This Row],[Hourly Rate]])+Table35[[#This Row],[Benefits]]</f>
        <v>0</v>
      </c>
      <c r="G31" s="103"/>
      <c r="H31" s="102"/>
      <c r="I31" s="103"/>
      <c r="J31" s="104"/>
      <c r="K31" s="103"/>
      <c r="L31" s="104"/>
      <c r="M31" s="74">
        <f>SUM(Table35[[#This Row],[231 Program]:[State Admin]])</f>
        <v>0</v>
      </c>
    </row>
    <row r="32" spans="1:13" ht="15">
      <c r="A32" s="99"/>
      <c r="B32" s="111"/>
      <c r="C32" s="111"/>
      <c r="D32" s="112"/>
      <c r="E32" s="113"/>
      <c r="F32" s="87">
        <f>(Table35[[#This Row],[Hours Worked]]*Table35[[#This Row],[Hourly Rate]])+Table35[[#This Row],[Benefits]]</f>
        <v>0</v>
      </c>
      <c r="G32" s="103"/>
      <c r="H32" s="102"/>
      <c r="I32" s="103"/>
      <c r="J32" s="104"/>
      <c r="K32" s="103"/>
      <c r="L32" s="104"/>
      <c r="M32" s="74">
        <f>SUM(Table35[[#This Row],[231 Program]:[State Admin]])</f>
        <v>0</v>
      </c>
    </row>
    <row r="33" spans="1:13" ht="15">
      <c r="A33" s="99"/>
      <c r="B33" s="111"/>
      <c r="C33" s="111"/>
      <c r="D33" s="112"/>
      <c r="E33" s="113"/>
      <c r="F33" s="87">
        <f>(Table35[[#This Row],[Hours Worked]]*Table35[[#This Row],[Hourly Rate]])+Table35[[#This Row],[Benefits]]</f>
        <v>0</v>
      </c>
      <c r="G33" s="103"/>
      <c r="H33" s="102"/>
      <c r="I33" s="103"/>
      <c r="J33" s="104"/>
      <c r="K33" s="103"/>
      <c r="L33" s="104"/>
      <c r="M33" s="74">
        <f>SUM(Table35[[#This Row],[231 Program]:[State Admin]])</f>
        <v>0</v>
      </c>
    </row>
    <row r="34" spans="1:13" ht="15">
      <c r="A34" s="99"/>
      <c r="B34" s="111"/>
      <c r="C34" s="111"/>
      <c r="D34" s="112"/>
      <c r="E34" s="113"/>
      <c r="F34" s="87">
        <f>(Table35[[#This Row],[Hours Worked]]*Table35[[#This Row],[Hourly Rate]])+Table35[[#This Row],[Benefits]]</f>
        <v>0</v>
      </c>
      <c r="G34" s="103"/>
      <c r="H34" s="102"/>
      <c r="I34" s="103"/>
      <c r="J34" s="104"/>
      <c r="K34" s="103"/>
      <c r="L34" s="104"/>
      <c r="M34" s="74">
        <f>SUM(Table35[[#This Row],[231 Program]:[State Admin]])</f>
        <v>0</v>
      </c>
    </row>
    <row r="35" spans="1:13" ht="15">
      <c r="A35" s="99"/>
      <c r="B35" s="111"/>
      <c r="C35" s="111"/>
      <c r="D35" s="112"/>
      <c r="E35" s="113"/>
      <c r="F35" s="87">
        <f>(Table35[[#This Row],[Hours Worked]]*Table35[[#This Row],[Hourly Rate]])+Table35[[#This Row],[Benefits]]</f>
        <v>0</v>
      </c>
      <c r="G35" s="103"/>
      <c r="H35" s="102"/>
      <c r="I35" s="103"/>
      <c r="J35" s="104"/>
      <c r="K35" s="103"/>
      <c r="L35" s="104"/>
      <c r="M35" s="74">
        <f>SUM(Table35[[#This Row],[231 Program]:[State Admin]])</f>
        <v>0</v>
      </c>
    </row>
    <row r="36" spans="1:13" ht="15">
      <c r="A36" s="99"/>
      <c r="B36" s="111"/>
      <c r="C36" s="111"/>
      <c r="D36" s="112"/>
      <c r="E36" s="113"/>
      <c r="F36" s="87">
        <f>(Table35[[#This Row],[Hours Worked]]*Table35[[#This Row],[Hourly Rate]])+Table35[[#This Row],[Benefits]]</f>
        <v>0</v>
      </c>
      <c r="G36" s="103"/>
      <c r="H36" s="102"/>
      <c r="I36" s="103"/>
      <c r="J36" s="104"/>
      <c r="K36" s="103"/>
      <c r="L36" s="104"/>
      <c r="M36" s="74">
        <f>SUM(Table35[[#This Row],[231 Program]:[State Admin]])</f>
        <v>0</v>
      </c>
    </row>
    <row r="37" spans="1:13" ht="15">
      <c r="A37" s="99"/>
      <c r="B37" s="111"/>
      <c r="C37" s="111"/>
      <c r="D37" s="112"/>
      <c r="E37" s="113"/>
      <c r="F37" s="87">
        <f>(Table35[[#This Row],[Hours Worked]]*Table35[[#This Row],[Hourly Rate]])+Table35[[#This Row],[Benefits]]</f>
        <v>0</v>
      </c>
      <c r="G37" s="103"/>
      <c r="H37" s="102"/>
      <c r="I37" s="103"/>
      <c r="J37" s="104"/>
      <c r="K37" s="103"/>
      <c r="L37" s="104"/>
      <c r="M37" s="74">
        <f>SUM(Table35[[#This Row],[231 Program]:[State Admin]])</f>
        <v>0</v>
      </c>
    </row>
    <row r="38" spans="1:13" ht="15.75" thickBot="1">
      <c r="A38" s="94" t="s">
        <v>16</v>
      </c>
      <c r="B38" s="95"/>
      <c r="C38" s="91">
        <f>SUM(C25:C37)</f>
        <v>0</v>
      </c>
      <c r="D38" s="91">
        <f aca="true" t="shared" si="1" ref="D38:M38">SUM(D25:D37)</f>
        <v>0</v>
      </c>
      <c r="E38" s="91">
        <f t="shared" si="1"/>
        <v>0</v>
      </c>
      <c r="F38" s="91">
        <f t="shared" si="1"/>
        <v>0</v>
      </c>
      <c r="G38" s="91">
        <f t="shared" si="1"/>
        <v>0</v>
      </c>
      <c r="H38" s="91">
        <f t="shared" si="1"/>
        <v>0</v>
      </c>
      <c r="I38" s="91">
        <f t="shared" si="1"/>
        <v>0</v>
      </c>
      <c r="J38" s="91">
        <f t="shared" si="1"/>
        <v>0</v>
      </c>
      <c r="K38" s="91">
        <f t="shared" si="1"/>
        <v>0</v>
      </c>
      <c r="L38" s="91">
        <f t="shared" si="1"/>
        <v>0</v>
      </c>
      <c r="M38" s="91">
        <f t="shared" si="1"/>
        <v>0</v>
      </c>
    </row>
    <row r="39" ht="16.5" thickBot="1" thickTop="1"/>
    <row r="40" spans="1:11" ht="16.5" thickTop="1">
      <c r="A40" s="288" t="s">
        <v>91</v>
      </c>
      <c r="B40" s="289"/>
      <c r="C40" s="289"/>
      <c r="D40" s="289"/>
      <c r="E40" s="289"/>
      <c r="F40" s="289"/>
      <c r="G40" s="289"/>
      <c r="H40" s="289"/>
      <c r="I40" s="289"/>
      <c r="J40" s="290"/>
      <c r="K40" s="80"/>
    </row>
    <row r="41" spans="1:11" ht="16.5" thickBot="1">
      <c r="A41" s="126" t="s">
        <v>126</v>
      </c>
      <c r="B41" s="125"/>
      <c r="C41" s="125"/>
      <c r="D41" s="125"/>
      <c r="E41" s="125"/>
      <c r="F41" s="125"/>
      <c r="G41" s="125"/>
      <c r="H41" s="125"/>
      <c r="I41" s="125"/>
      <c r="J41" s="127"/>
      <c r="K41" s="81"/>
    </row>
    <row r="42" spans="1:11" ht="17.25" thickBot="1" thickTop="1">
      <c r="A42" s="280" t="s">
        <v>93</v>
      </c>
      <c r="B42" s="281"/>
      <c r="C42" s="281"/>
      <c r="D42" s="282" t="s">
        <v>109</v>
      </c>
      <c r="E42" s="282"/>
      <c r="F42" s="282"/>
      <c r="G42" s="282"/>
      <c r="H42" s="282"/>
      <c r="I42" s="282"/>
      <c r="J42" s="283"/>
      <c r="K42" s="80"/>
    </row>
    <row r="43" spans="1:10" ht="46.5" thickBot="1" thickTop="1">
      <c r="A43" s="128" t="s">
        <v>94</v>
      </c>
      <c r="B43" s="129" t="s">
        <v>95</v>
      </c>
      <c r="C43" s="129" t="s">
        <v>87</v>
      </c>
      <c r="D43" s="131" t="s">
        <v>88</v>
      </c>
      <c r="E43" s="132" t="s">
        <v>89</v>
      </c>
      <c r="F43" s="131" t="s">
        <v>90</v>
      </c>
      <c r="G43" s="132" t="s">
        <v>83</v>
      </c>
      <c r="H43" s="131" t="s">
        <v>84</v>
      </c>
      <c r="I43" s="132" t="s">
        <v>85</v>
      </c>
      <c r="J43" s="130" t="s">
        <v>86</v>
      </c>
    </row>
    <row r="44" spans="1:10" ht="15.75" thickTop="1">
      <c r="A44" s="133"/>
      <c r="B44" s="134"/>
      <c r="C44" s="135"/>
      <c r="D44" s="135"/>
      <c r="E44" s="135"/>
      <c r="F44" s="135"/>
      <c r="G44" s="135"/>
      <c r="H44" s="135"/>
      <c r="I44" s="135"/>
      <c r="J44" s="136">
        <f>SUM(Table356[[#This Row],[231 Program]:[State Admin: 1938001]])</f>
        <v>0</v>
      </c>
    </row>
    <row r="45" spans="1:10" ht="15">
      <c r="A45" s="99"/>
      <c r="B45" s="137"/>
      <c r="C45" s="137"/>
      <c r="D45" s="137"/>
      <c r="E45" s="137"/>
      <c r="F45" s="137"/>
      <c r="G45" s="137"/>
      <c r="H45" s="137"/>
      <c r="I45" s="137"/>
      <c r="J45" s="138">
        <f>SUM(Table356[[#This Row],[231 Program]:[State Admin: 1938001]])</f>
        <v>0</v>
      </c>
    </row>
    <row r="46" spans="1:10" ht="15">
      <c r="A46" s="99"/>
      <c r="B46" s="137"/>
      <c r="C46" s="137"/>
      <c r="D46" s="137"/>
      <c r="E46" s="137"/>
      <c r="F46" s="137"/>
      <c r="G46" s="137"/>
      <c r="H46" s="137"/>
      <c r="I46" s="137"/>
      <c r="J46" s="138">
        <f>SUM(Table356[[#This Row],[231 Program]:[State Admin: 1938001]])</f>
        <v>0</v>
      </c>
    </row>
    <row r="47" spans="1:10" ht="15">
      <c r="A47" s="99"/>
      <c r="B47" s="137"/>
      <c r="C47" s="137"/>
      <c r="D47" s="137"/>
      <c r="E47" s="137"/>
      <c r="F47" s="137"/>
      <c r="G47" s="137"/>
      <c r="H47" s="137"/>
      <c r="I47" s="137"/>
      <c r="J47" s="138">
        <f>SUM(Table356[[#This Row],[231 Program]:[State Admin: 1938001]])</f>
        <v>0</v>
      </c>
    </row>
    <row r="48" spans="1:10" ht="15">
      <c r="A48" s="99"/>
      <c r="B48" s="139"/>
      <c r="C48" s="137"/>
      <c r="D48" s="137"/>
      <c r="E48" s="137"/>
      <c r="F48" s="137"/>
      <c r="G48" s="137"/>
      <c r="H48" s="137"/>
      <c r="I48" s="137"/>
      <c r="J48" s="138">
        <f>SUM(Table356[[#This Row],[231 Program]:[State Admin: 1938001]])</f>
        <v>0</v>
      </c>
    </row>
    <row r="49" spans="1:10" ht="15">
      <c r="A49" s="99"/>
      <c r="B49" s="139"/>
      <c r="C49" s="137"/>
      <c r="D49" s="137"/>
      <c r="E49" s="137"/>
      <c r="F49" s="137"/>
      <c r="G49" s="137"/>
      <c r="H49" s="137"/>
      <c r="I49" s="137"/>
      <c r="J49" s="138">
        <f>SUM(Table356[[#This Row],[231 Program]:[State Admin: 1938001]])</f>
        <v>0</v>
      </c>
    </row>
    <row r="50" spans="1:10" ht="15">
      <c r="A50" s="99"/>
      <c r="B50" s="139"/>
      <c r="C50" s="137"/>
      <c r="D50" s="137"/>
      <c r="E50" s="137"/>
      <c r="F50" s="137"/>
      <c r="G50" s="137"/>
      <c r="H50" s="137"/>
      <c r="I50" s="137"/>
      <c r="J50" s="138">
        <f>SUM(Table356[[#This Row],[231 Program]:[State Admin: 1938001]])</f>
        <v>0</v>
      </c>
    </row>
    <row r="51" spans="1:10" ht="15">
      <c r="A51" s="99"/>
      <c r="B51" s="139"/>
      <c r="C51" s="137"/>
      <c r="D51" s="137"/>
      <c r="E51" s="137"/>
      <c r="F51" s="137"/>
      <c r="G51" s="137"/>
      <c r="H51" s="137"/>
      <c r="I51" s="137"/>
      <c r="J51" s="138">
        <f>SUM(Table356[[#This Row],[231 Program]:[State Admin: 1938001]])</f>
        <v>0</v>
      </c>
    </row>
    <row r="52" spans="1:11" ht="16.5" thickBot="1">
      <c r="A52" s="94" t="s">
        <v>16</v>
      </c>
      <c r="B52" s="140"/>
      <c r="C52" s="140">
        <f aca="true" t="shared" si="2" ref="C52:I52">SUM(C44:C51)</f>
        <v>0</v>
      </c>
      <c r="D52" s="140">
        <f t="shared" si="2"/>
        <v>0</v>
      </c>
      <c r="E52" s="140">
        <f t="shared" si="2"/>
        <v>0</v>
      </c>
      <c r="F52" s="140">
        <f t="shared" si="2"/>
        <v>0</v>
      </c>
      <c r="G52" s="140">
        <f t="shared" si="2"/>
        <v>0</v>
      </c>
      <c r="H52" s="140">
        <f t="shared" si="2"/>
        <v>0</v>
      </c>
      <c r="I52" s="140">
        <f t="shared" si="2"/>
        <v>0</v>
      </c>
      <c r="J52" s="141">
        <f>SUM(Table356[[#This Row],[231 Program]:[State Admin: 1938001]])</f>
        <v>0</v>
      </c>
      <c r="K52" s="83"/>
    </row>
    <row r="53" ht="16.5" thickTop="1">
      <c r="K53" s="83"/>
    </row>
    <row r="54" spans="1:10" ht="16.5" thickBot="1">
      <c r="A54" s="297" t="s">
        <v>9</v>
      </c>
      <c r="B54" s="298"/>
      <c r="C54" s="298"/>
      <c r="D54" s="298"/>
      <c r="E54" s="298"/>
      <c r="F54" s="298"/>
      <c r="G54" s="298"/>
      <c r="H54" s="298"/>
      <c r="I54" s="298"/>
      <c r="J54" s="298"/>
    </row>
    <row r="55" spans="1:10" ht="17.25" thickBot="1" thickTop="1">
      <c r="A55" s="284" t="s">
        <v>93</v>
      </c>
      <c r="B55" s="285"/>
      <c r="C55" s="286"/>
      <c r="D55" s="287" t="s">
        <v>109</v>
      </c>
      <c r="E55" s="282"/>
      <c r="F55" s="282"/>
      <c r="G55" s="282"/>
      <c r="H55" s="282"/>
      <c r="I55" s="282"/>
      <c r="J55" s="283"/>
    </row>
    <row r="56" spans="1:10" ht="45.75" thickTop="1">
      <c r="A56" s="92" t="s">
        <v>94</v>
      </c>
      <c r="B56" s="78" t="s">
        <v>95</v>
      </c>
      <c r="C56" s="79" t="s">
        <v>96</v>
      </c>
      <c r="D56" s="70" t="s">
        <v>88</v>
      </c>
      <c r="E56" s="71" t="s">
        <v>89</v>
      </c>
      <c r="F56" s="70" t="s">
        <v>90</v>
      </c>
      <c r="G56" s="72" t="s">
        <v>83</v>
      </c>
      <c r="H56" s="70" t="s">
        <v>110</v>
      </c>
      <c r="I56" s="72" t="s">
        <v>111</v>
      </c>
      <c r="J56" s="96" t="s">
        <v>102</v>
      </c>
    </row>
    <row r="57" spans="1:10" ht="15">
      <c r="A57" s="99"/>
      <c r="B57" s="142"/>
      <c r="C57" s="143"/>
      <c r="D57" s="103"/>
      <c r="E57" s="104"/>
      <c r="F57" s="103"/>
      <c r="G57" s="104"/>
      <c r="H57" s="103"/>
      <c r="I57" s="104"/>
      <c r="J57" s="87">
        <f>SUM(Table3562[[#This Row],[231 Program]:[State Admin]])</f>
        <v>0</v>
      </c>
    </row>
    <row r="58" spans="1:10" ht="15">
      <c r="A58" s="99"/>
      <c r="B58" s="142"/>
      <c r="C58" s="143"/>
      <c r="D58" s="103"/>
      <c r="E58" s="104"/>
      <c r="F58" s="103"/>
      <c r="G58" s="104"/>
      <c r="H58" s="103"/>
      <c r="I58" s="104"/>
      <c r="J58" s="87">
        <f>SUM(Table3562[[#This Row],[231 Program]:[State Admin]])</f>
        <v>0</v>
      </c>
    </row>
    <row r="59" spans="1:10" ht="15">
      <c r="A59" s="99"/>
      <c r="B59" s="142"/>
      <c r="C59" s="143"/>
      <c r="D59" s="103"/>
      <c r="E59" s="104"/>
      <c r="F59" s="103"/>
      <c r="G59" s="104"/>
      <c r="H59" s="103"/>
      <c r="I59" s="104"/>
      <c r="J59" s="119">
        <f>SUM(Table3562[[#This Row],[231 Program]:[State Admin]])</f>
        <v>0</v>
      </c>
    </row>
    <row r="60" spans="1:10" ht="15">
      <c r="A60" s="99"/>
      <c r="B60" s="142"/>
      <c r="C60" s="143"/>
      <c r="D60" s="103"/>
      <c r="E60" s="104"/>
      <c r="F60" s="103"/>
      <c r="G60" s="104"/>
      <c r="H60" s="103"/>
      <c r="I60" s="104"/>
      <c r="J60" s="119">
        <f>SUM(Table3562[[#This Row],[231 Program]:[State Admin]])</f>
        <v>0</v>
      </c>
    </row>
    <row r="61" spans="1:10" ht="15">
      <c r="A61" s="99"/>
      <c r="B61" s="142"/>
      <c r="C61" s="143"/>
      <c r="D61" s="103"/>
      <c r="E61" s="104"/>
      <c r="F61" s="103"/>
      <c r="G61" s="104"/>
      <c r="H61" s="103"/>
      <c r="I61" s="104"/>
      <c r="J61" s="119">
        <f>SUM(Table3562[[#This Row],[231 Program]:[State Admin]])</f>
        <v>0</v>
      </c>
    </row>
    <row r="62" spans="1:10" ht="15">
      <c r="A62" s="99"/>
      <c r="B62" s="142"/>
      <c r="C62" s="143"/>
      <c r="D62" s="103"/>
      <c r="E62" s="104"/>
      <c r="F62" s="103"/>
      <c r="G62" s="104"/>
      <c r="H62" s="103"/>
      <c r="I62" s="104"/>
      <c r="J62" s="87">
        <f>SUM(Table3562[[#This Row],[231 Program]:[State Admin]])</f>
        <v>0</v>
      </c>
    </row>
    <row r="63" spans="1:10" ht="15">
      <c r="A63" s="99"/>
      <c r="B63" s="142"/>
      <c r="C63" s="143"/>
      <c r="D63" s="103"/>
      <c r="E63" s="104"/>
      <c r="F63" s="103"/>
      <c r="G63" s="104"/>
      <c r="H63" s="103"/>
      <c r="I63" s="104"/>
      <c r="J63" s="87">
        <f>SUM(Table3562[[#This Row],[231 Program]:[State Admin]])</f>
        <v>0</v>
      </c>
    </row>
    <row r="64" spans="1:10" ht="15">
      <c r="A64" s="99"/>
      <c r="B64" s="142"/>
      <c r="C64" s="143"/>
      <c r="D64" s="103"/>
      <c r="E64" s="104"/>
      <c r="F64" s="103"/>
      <c r="G64" s="104"/>
      <c r="H64" s="103"/>
      <c r="I64" s="104"/>
      <c r="J64" s="87">
        <f>SUM(Table3562[[#This Row],[231 Program]:[State Admin]])</f>
        <v>0</v>
      </c>
    </row>
    <row r="65" spans="1:10" ht="15.75" thickBot="1">
      <c r="A65" s="94" t="s">
        <v>16</v>
      </c>
      <c r="B65" s="95"/>
      <c r="C65" s="108">
        <f aca="true" t="shared" si="3" ref="C65:I65">SUM(C57:C64)</f>
        <v>0</v>
      </c>
      <c r="D65" s="88">
        <f t="shared" si="3"/>
        <v>0</v>
      </c>
      <c r="E65" s="89">
        <f t="shared" si="3"/>
        <v>0</v>
      </c>
      <c r="F65" s="88">
        <f t="shared" si="3"/>
        <v>0</v>
      </c>
      <c r="G65" s="89">
        <f t="shared" si="3"/>
        <v>0</v>
      </c>
      <c r="H65" s="88">
        <f t="shared" si="3"/>
        <v>0</v>
      </c>
      <c r="I65" s="89">
        <f t="shared" si="3"/>
        <v>0</v>
      </c>
      <c r="J65" s="97">
        <f>SUM(Table3562[[#This Row],[231 Program]:[State Admin]])</f>
        <v>0</v>
      </c>
    </row>
    <row r="66" ht="15.75" thickTop="1"/>
    <row r="67" spans="1:10" ht="16.5" thickBot="1">
      <c r="A67" s="297" t="s">
        <v>97</v>
      </c>
      <c r="B67" s="298"/>
      <c r="C67" s="298"/>
      <c r="D67" s="298"/>
      <c r="E67" s="298"/>
      <c r="F67" s="298"/>
      <c r="G67" s="298"/>
      <c r="H67" s="298"/>
      <c r="I67" s="298"/>
      <c r="J67" s="298"/>
    </row>
    <row r="68" spans="1:10" ht="17.25" thickBot="1" thickTop="1">
      <c r="A68" s="284" t="s">
        <v>93</v>
      </c>
      <c r="B68" s="285"/>
      <c r="C68" s="285"/>
      <c r="D68" s="299" t="s">
        <v>109</v>
      </c>
      <c r="E68" s="299"/>
      <c r="F68" s="299"/>
      <c r="G68" s="299"/>
      <c r="H68" s="299"/>
      <c r="I68" s="299"/>
      <c r="J68" s="299"/>
    </row>
    <row r="69" spans="1:10" ht="45.75" thickTop="1">
      <c r="A69" s="78" t="s">
        <v>94</v>
      </c>
      <c r="B69" s="78" t="s">
        <v>95</v>
      </c>
      <c r="C69" s="78" t="s">
        <v>96</v>
      </c>
      <c r="D69" s="70" t="s">
        <v>88</v>
      </c>
      <c r="E69" s="71" t="s">
        <v>89</v>
      </c>
      <c r="F69" s="70" t="s">
        <v>90</v>
      </c>
      <c r="G69" s="72" t="s">
        <v>83</v>
      </c>
      <c r="H69" s="70" t="s">
        <v>110</v>
      </c>
      <c r="I69" s="72" t="s">
        <v>111</v>
      </c>
      <c r="J69" s="79" t="s">
        <v>102</v>
      </c>
    </row>
    <row r="70" spans="1:12" ht="15">
      <c r="A70" s="111"/>
      <c r="B70" s="111"/>
      <c r="C70" s="101"/>
      <c r="D70" s="103"/>
      <c r="E70" s="102"/>
      <c r="F70" s="103"/>
      <c r="G70" s="104"/>
      <c r="H70" s="103"/>
      <c r="I70" s="104"/>
      <c r="J70" s="74">
        <f>SUM(Table356210[[#This Row],[231 Program]:[State Admin]])</f>
        <v>0</v>
      </c>
      <c r="K70" s="37"/>
      <c r="L70" s="37"/>
    </row>
    <row r="71" spans="1:12" ht="15">
      <c r="A71" s="111"/>
      <c r="B71" s="111"/>
      <c r="C71" s="101"/>
      <c r="D71" s="103"/>
      <c r="E71" s="102"/>
      <c r="F71" s="103"/>
      <c r="G71" s="104"/>
      <c r="H71" s="103"/>
      <c r="I71" s="104"/>
      <c r="J71" s="74">
        <f>SUM(Table356210[[#This Row],[231 Program]:[State Admin]])</f>
        <v>0</v>
      </c>
      <c r="K71" s="37"/>
      <c r="L71" s="37"/>
    </row>
    <row r="72" spans="1:12" ht="15">
      <c r="A72" s="111"/>
      <c r="B72" s="111"/>
      <c r="C72" s="101"/>
      <c r="D72" s="103"/>
      <c r="E72" s="102"/>
      <c r="F72" s="103"/>
      <c r="G72" s="104"/>
      <c r="H72" s="103"/>
      <c r="I72" s="104"/>
      <c r="J72" s="74">
        <f>SUM(Table356210[[#This Row],[231 Program]:[State Admin]])</f>
        <v>0</v>
      </c>
      <c r="K72" s="37"/>
      <c r="L72" s="37"/>
    </row>
    <row r="73" spans="1:12" ht="15">
      <c r="A73" s="111"/>
      <c r="B73" s="111"/>
      <c r="C73" s="101"/>
      <c r="D73" s="103"/>
      <c r="E73" s="102"/>
      <c r="F73" s="103"/>
      <c r="G73" s="104"/>
      <c r="H73" s="103"/>
      <c r="I73" s="104"/>
      <c r="J73" s="74">
        <f>SUM(Table356210[[#This Row],[231 Program]:[State Admin]])</f>
        <v>0</v>
      </c>
      <c r="K73" s="37"/>
      <c r="L73" s="37"/>
    </row>
    <row r="74" spans="1:12" ht="15">
      <c r="A74" s="111"/>
      <c r="B74" s="111"/>
      <c r="C74" s="101"/>
      <c r="D74" s="103"/>
      <c r="E74" s="102"/>
      <c r="F74" s="103"/>
      <c r="G74" s="104"/>
      <c r="H74" s="103"/>
      <c r="I74" s="104"/>
      <c r="J74" s="74">
        <f>SUM(Table356210[[#This Row],[231 Program]:[State Admin]])</f>
        <v>0</v>
      </c>
      <c r="K74" s="37"/>
      <c r="L74" s="37"/>
    </row>
    <row r="75" spans="1:12" ht="15">
      <c r="A75" s="111"/>
      <c r="B75" s="111"/>
      <c r="C75" s="101"/>
      <c r="D75" s="103"/>
      <c r="E75" s="102"/>
      <c r="F75" s="103"/>
      <c r="G75" s="104"/>
      <c r="H75" s="103"/>
      <c r="I75" s="104"/>
      <c r="J75" s="74">
        <f>SUM(Table356210[[#This Row],[231 Program]:[State Admin]])</f>
        <v>0</v>
      </c>
      <c r="K75" s="37"/>
      <c r="L75" s="37"/>
    </row>
    <row r="76" spans="1:12" ht="15">
      <c r="A76" s="111"/>
      <c r="B76" s="111"/>
      <c r="C76" s="101"/>
      <c r="D76" s="103"/>
      <c r="E76" s="102"/>
      <c r="F76" s="103"/>
      <c r="G76" s="104"/>
      <c r="H76" s="103"/>
      <c r="I76" s="104"/>
      <c r="J76" s="74">
        <f>SUM(Table356210[[#This Row],[231 Program]:[State Admin]])</f>
        <v>0</v>
      </c>
      <c r="K76" s="37"/>
      <c r="L76" s="37"/>
    </row>
    <row r="77" spans="1:10" ht="15">
      <c r="A77" s="75" t="s">
        <v>16</v>
      </c>
      <c r="B77" s="75"/>
      <c r="C77" s="82">
        <f aca="true" t="shared" si="4" ref="C77:I77">SUM(C70:C76)</f>
        <v>0</v>
      </c>
      <c r="D77" s="76">
        <f t="shared" si="4"/>
        <v>0</v>
      </c>
      <c r="E77" s="76">
        <f t="shared" si="4"/>
        <v>0</v>
      </c>
      <c r="F77" s="76">
        <f t="shared" si="4"/>
        <v>0</v>
      </c>
      <c r="G77" s="76">
        <f t="shared" si="4"/>
        <v>0</v>
      </c>
      <c r="H77" s="76">
        <f t="shared" si="4"/>
        <v>0</v>
      </c>
      <c r="I77" s="76">
        <f t="shared" si="4"/>
        <v>0</v>
      </c>
      <c r="J77" s="84">
        <f>SUM(Table356210[[#This Row],[231 Program]:[State Admin]])</f>
        <v>0</v>
      </c>
    </row>
    <row r="80" spans="1:10" ht="16.5" thickBot="1">
      <c r="A80" s="274" t="s">
        <v>11</v>
      </c>
      <c r="B80" s="229"/>
      <c r="C80" s="229"/>
      <c r="D80" s="229"/>
      <c r="E80" s="229"/>
      <c r="F80" s="229"/>
      <c r="G80" s="229"/>
      <c r="H80" s="229"/>
      <c r="I80" s="229"/>
      <c r="J80" s="229"/>
    </row>
    <row r="81" spans="1:10" ht="17.25" thickBot="1" thickTop="1">
      <c r="A81" s="284" t="s">
        <v>93</v>
      </c>
      <c r="B81" s="285"/>
      <c r="C81" s="286"/>
      <c r="D81" s="287" t="s">
        <v>109</v>
      </c>
      <c r="E81" s="282"/>
      <c r="F81" s="282"/>
      <c r="G81" s="282"/>
      <c r="H81" s="282"/>
      <c r="I81" s="282"/>
      <c r="J81" s="283"/>
    </row>
    <row r="82" spans="1:10" ht="45.75" thickTop="1">
      <c r="A82" s="92" t="s">
        <v>94</v>
      </c>
      <c r="B82" s="78" t="s">
        <v>95</v>
      </c>
      <c r="C82" s="96" t="s">
        <v>96</v>
      </c>
      <c r="D82" s="70" t="s">
        <v>88</v>
      </c>
      <c r="E82" s="71" t="s">
        <v>89</v>
      </c>
      <c r="F82" s="70" t="s">
        <v>90</v>
      </c>
      <c r="G82" s="72" t="s">
        <v>83</v>
      </c>
      <c r="H82" s="70" t="s">
        <v>84</v>
      </c>
      <c r="I82" s="72" t="s">
        <v>85</v>
      </c>
      <c r="J82" s="96" t="s">
        <v>102</v>
      </c>
    </row>
    <row r="83" spans="1:10" ht="15">
      <c r="A83" s="144"/>
      <c r="B83" s="145"/>
      <c r="C83" s="146"/>
      <c r="D83" s="147"/>
      <c r="E83" s="146"/>
      <c r="F83" s="147"/>
      <c r="G83" s="148"/>
      <c r="H83" s="147"/>
      <c r="I83" s="148"/>
      <c r="J83" s="98">
        <f>SUM(Table35623[[#This Row],[231 Program]:[State Admin: 1938001]])</f>
        <v>0</v>
      </c>
    </row>
    <row r="84" spans="1:10" ht="15">
      <c r="A84" s="149"/>
      <c r="B84" s="150"/>
      <c r="C84" s="146"/>
      <c r="D84" s="147"/>
      <c r="E84" s="146"/>
      <c r="F84" s="147"/>
      <c r="G84" s="148"/>
      <c r="H84" s="147"/>
      <c r="I84" s="148"/>
      <c r="J84" s="98">
        <f>SUM(Table35623[[#This Row],[231 Program]:[State Admin: 1938001]])</f>
        <v>0</v>
      </c>
    </row>
    <row r="85" spans="1:10" ht="15">
      <c r="A85" s="149"/>
      <c r="B85" s="152"/>
      <c r="C85" s="153"/>
      <c r="D85" s="147"/>
      <c r="E85" s="148"/>
      <c r="F85" s="147"/>
      <c r="G85" s="148"/>
      <c r="H85" s="147"/>
      <c r="I85" s="148"/>
      <c r="J85" s="151">
        <f>SUM(Table35623[[#This Row],[231 Program]:[State Admin: 1938001]])</f>
        <v>0</v>
      </c>
    </row>
    <row r="86" spans="1:10" ht="15">
      <c r="A86" s="149"/>
      <c r="B86" s="152"/>
      <c r="C86" s="153"/>
      <c r="D86" s="147"/>
      <c r="E86" s="148"/>
      <c r="F86" s="147"/>
      <c r="G86" s="148"/>
      <c r="H86" s="147"/>
      <c r="I86" s="148"/>
      <c r="J86" s="151">
        <f>SUM(Table35623[[#This Row],[231 Program]:[State Admin: 1938001]])</f>
        <v>0</v>
      </c>
    </row>
    <row r="87" spans="1:10" ht="15">
      <c r="A87" s="149"/>
      <c r="B87" s="150"/>
      <c r="C87" s="146"/>
      <c r="D87" s="147"/>
      <c r="E87" s="146"/>
      <c r="F87" s="147"/>
      <c r="G87" s="148"/>
      <c r="H87" s="147"/>
      <c r="I87" s="148"/>
      <c r="J87" s="98">
        <f>SUM(Table35623[[#This Row],[231 Program]:[State Admin: 1938001]])</f>
        <v>0</v>
      </c>
    </row>
    <row r="88" spans="1:10" ht="15">
      <c r="A88" s="149"/>
      <c r="B88" s="150"/>
      <c r="C88" s="146"/>
      <c r="D88" s="147"/>
      <c r="E88" s="146"/>
      <c r="F88" s="147"/>
      <c r="G88" s="148"/>
      <c r="H88" s="147"/>
      <c r="I88" s="148"/>
      <c r="J88" s="98">
        <f>SUM(Table35623[[#This Row],[231 Program]:[State Admin: 1938001]])</f>
        <v>0</v>
      </c>
    </row>
    <row r="89" spans="1:10" ht="15">
      <c r="A89" s="149"/>
      <c r="B89" s="150"/>
      <c r="C89" s="146"/>
      <c r="D89" s="147"/>
      <c r="E89" s="146"/>
      <c r="F89" s="147"/>
      <c r="G89" s="148"/>
      <c r="H89" s="147"/>
      <c r="I89" s="148"/>
      <c r="J89" s="98">
        <f>SUM(Table35623[[#This Row],[231 Program]:[State Admin: 1938001]])</f>
        <v>0</v>
      </c>
    </row>
    <row r="90" spans="1:10" ht="15">
      <c r="A90" s="149"/>
      <c r="B90" s="150"/>
      <c r="C90" s="146"/>
      <c r="D90" s="147"/>
      <c r="E90" s="146"/>
      <c r="F90" s="147"/>
      <c r="G90" s="148"/>
      <c r="H90" s="147"/>
      <c r="I90" s="148"/>
      <c r="J90" s="98">
        <f>SUM(Table35623[[#This Row],[231 Program]:[State Admin: 1938001]])</f>
        <v>0</v>
      </c>
    </row>
    <row r="91" spans="1:10" ht="15.75" thickBot="1">
      <c r="A91" s="94" t="s">
        <v>16</v>
      </c>
      <c r="B91" s="95"/>
      <c r="C91" s="97">
        <f aca="true" t="shared" si="5" ref="C91:I91">SUM(C83:C90)</f>
        <v>0</v>
      </c>
      <c r="D91" s="88">
        <f t="shared" si="5"/>
        <v>0</v>
      </c>
      <c r="E91" s="88">
        <f t="shared" si="5"/>
        <v>0</v>
      </c>
      <c r="F91" s="88">
        <f t="shared" si="5"/>
        <v>0</v>
      </c>
      <c r="G91" s="88">
        <f t="shared" si="5"/>
        <v>0</v>
      </c>
      <c r="H91" s="88">
        <f t="shared" si="5"/>
        <v>0</v>
      </c>
      <c r="I91" s="88">
        <f t="shared" si="5"/>
        <v>0</v>
      </c>
      <c r="J91" s="97">
        <f>SUM(Table35623[[#This Row],[231 Program]:[State Admin: 1938001]])</f>
        <v>0</v>
      </c>
    </row>
    <row r="92" ht="15.75" thickTop="1"/>
    <row r="93" spans="1:10" ht="16.5" thickBot="1">
      <c r="A93" s="274" t="s">
        <v>12</v>
      </c>
      <c r="B93" s="229"/>
      <c r="C93" s="229"/>
      <c r="D93" s="229"/>
      <c r="E93" s="229"/>
      <c r="F93" s="229"/>
      <c r="G93" s="229"/>
      <c r="H93" s="229"/>
      <c r="I93" s="229"/>
      <c r="J93" s="229"/>
    </row>
    <row r="94" spans="1:10" ht="17.25" thickBot="1" thickTop="1">
      <c r="A94" s="284" t="s">
        <v>93</v>
      </c>
      <c r="B94" s="285"/>
      <c r="C94" s="286"/>
      <c r="D94" s="287" t="s">
        <v>109</v>
      </c>
      <c r="E94" s="282"/>
      <c r="F94" s="282"/>
      <c r="G94" s="282"/>
      <c r="H94" s="282"/>
      <c r="I94" s="282"/>
      <c r="J94" s="283"/>
    </row>
    <row r="95" spans="1:10" ht="45.75" thickTop="1">
      <c r="A95" s="92" t="s">
        <v>94</v>
      </c>
      <c r="B95" s="78" t="s">
        <v>95</v>
      </c>
      <c r="C95" s="96" t="s">
        <v>98</v>
      </c>
      <c r="D95" s="70" t="s">
        <v>88</v>
      </c>
      <c r="E95" s="71" t="s">
        <v>89</v>
      </c>
      <c r="F95" s="70" t="s">
        <v>90</v>
      </c>
      <c r="G95" s="72" t="s">
        <v>83</v>
      </c>
      <c r="H95" s="70" t="s">
        <v>84</v>
      </c>
      <c r="I95" s="72" t="s">
        <v>85</v>
      </c>
      <c r="J95" s="96" t="s">
        <v>102</v>
      </c>
    </row>
    <row r="96" spans="1:10" ht="15">
      <c r="A96" s="154"/>
      <c r="B96" s="155"/>
      <c r="C96" s="156"/>
      <c r="D96" s="157"/>
      <c r="E96" s="156"/>
      <c r="F96" s="157"/>
      <c r="G96" s="156"/>
      <c r="H96" s="157"/>
      <c r="I96" s="156"/>
      <c r="J96" s="98">
        <f>SUM(Table356237[[#This Row],[231 Program]:[State Admin: 1938001]])</f>
        <v>0</v>
      </c>
    </row>
    <row r="97" spans="1:10" ht="15">
      <c r="A97" s="158"/>
      <c r="B97" s="159"/>
      <c r="C97" s="160"/>
      <c r="D97" s="157"/>
      <c r="E97" s="156"/>
      <c r="F97" s="157"/>
      <c r="G97" s="156"/>
      <c r="H97" s="157"/>
      <c r="I97" s="156"/>
      <c r="J97" s="98">
        <f>SUM(Table356237[[#This Row],[231 Program]:[State Admin: 1938001]])</f>
        <v>0</v>
      </c>
    </row>
    <row r="98" spans="1:10" ht="15">
      <c r="A98" s="158"/>
      <c r="B98" s="159"/>
      <c r="C98" s="156"/>
      <c r="D98" s="157"/>
      <c r="E98" s="156"/>
      <c r="F98" s="157"/>
      <c r="G98" s="156"/>
      <c r="H98" s="157"/>
      <c r="I98" s="156"/>
      <c r="J98" s="151">
        <f>SUM(Table356237[[#This Row],[231 Program]:[State Admin: 1938001]])</f>
        <v>0</v>
      </c>
    </row>
    <row r="99" spans="1:10" ht="15">
      <c r="A99" s="158"/>
      <c r="B99" s="159"/>
      <c r="C99" s="156"/>
      <c r="D99" s="157"/>
      <c r="E99" s="156"/>
      <c r="F99" s="157"/>
      <c r="G99" s="156"/>
      <c r="H99" s="157"/>
      <c r="I99" s="156"/>
      <c r="J99" s="151">
        <f>SUM(Table356237[[#This Row],[231 Program]:[State Admin: 1938001]])</f>
        <v>0</v>
      </c>
    </row>
    <row r="100" spans="1:10" ht="15">
      <c r="A100" s="158"/>
      <c r="B100" s="159"/>
      <c r="C100" s="156"/>
      <c r="D100" s="157"/>
      <c r="E100" s="156"/>
      <c r="F100" s="157"/>
      <c r="G100" s="156"/>
      <c r="H100" s="157"/>
      <c r="I100" s="156"/>
      <c r="J100" s="151">
        <f>SUM(Table356237[[#This Row],[231 Program]:[State Admin: 1938001]])</f>
        <v>0</v>
      </c>
    </row>
    <row r="101" spans="1:10" ht="15">
      <c r="A101" s="158"/>
      <c r="B101" s="159"/>
      <c r="C101" s="160"/>
      <c r="D101" s="157"/>
      <c r="E101" s="156"/>
      <c r="F101" s="157"/>
      <c r="G101" s="156"/>
      <c r="H101" s="157"/>
      <c r="I101" s="156"/>
      <c r="J101" s="98">
        <f>SUM(Table356237[[#This Row],[231 Program]:[State Admin: 1938001]])</f>
        <v>0</v>
      </c>
    </row>
    <row r="102" spans="1:10" ht="15">
      <c r="A102" s="158"/>
      <c r="B102" s="159"/>
      <c r="C102" s="160"/>
      <c r="D102" s="157"/>
      <c r="E102" s="156"/>
      <c r="F102" s="157"/>
      <c r="G102" s="156"/>
      <c r="H102" s="157"/>
      <c r="I102" s="156"/>
      <c r="J102" s="98">
        <f>SUM(Table356237[[#This Row],[231 Program]:[State Admin: 1938001]])</f>
        <v>0</v>
      </c>
    </row>
    <row r="103" spans="1:10" ht="15">
      <c r="A103" s="158"/>
      <c r="B103" s="159"/>
      <c r="C103" s="160"/>
      <c r="D103" s="157"/>
      <c r="E103" s="156"/>
      <c r="F103" s="157"/>
      <c r="G103" s="156"/>
      <c r="H103" s="157"/>
      <c r="I103" s="156"/>
      <c r="J103" s="98">
        <f>SUM(Table356237[[#This Row],[231 Program]:[State Admin: 1938001]])</f>
        <v>0</v>
      </c>
    </row>
    <row r="104" spans="1:10" ht="15.75" thickBot="1">
      <c r="A104" s="94" t="s">
        <v>16</v>
      </c>
      <c r="B104" s="95"/>
      <c r="C104" s="97">
        <f aca="true" t="shared" si="6" ref="C104:I104">SUM(C96:C103)</f>
        <v>0</v>
      </c>
      <c r="D104" s="88">
        <f t="shared" si="6"/>
        <v>0</v>
      </c>
      <c r="E104" s="88">
        <f t="shared" si="6"/>
        <v>0</v>
      </c>
      <c r="F104" s="88">
        <f t="shared" si="6"/>
        <v>0</v>
      </c>
      <c r="G104" s="88">
        <f t="shared" si="6"/>
        <v>0</v>
      </c>
      <c r="H104" s="88">
        <f t="shared" si="6"/>
        <v>0</v>
      </c>
      <c r="I104" s="88">
        <f t="shared" si="6"/>
        <v>0</v>
      </c>
      <c r="J104" s="97">
        <f>SUM(Table356237[[#This Row],[231 Program]:[State Admin: 1938001]])</f>
        <v>0</v>
      </c>
    </row>
    <row r="105" ht="15.75" thickTop="1"/>
    <row r="106" spans="1:10" ht="16.5" thickBot="1">
      <c r="A106" s="274" t="s">
        <v>13</v>
      </c>
      <c r="B106" s="229"/>
      <c r="C106" s="229"/>
      <c r="D106" s="229"/>
      <c r="E106" s="229"/>
      <c r="F106" s="229"/>
      <c r="G106" s="229"/>
      <c r="H106" s="229"/>
      <c r="I106" s="229"/>
      <c r="J106" s="229"/>
    </row>
    <row r="107" spans="1:10" ht="17.25" thickBot="1" thickTop="1">
      <c r="A107" s="284" t="s">
        <v>93</v>
      </c>
      <c r="B107" s="285"/>
      <c r="C107" s="286"/>
      <c r="D107" s="287" t="s">
        <v>109</v>
      </c>
      <c r="E107" s="282"/>
      <c r="F107" s="282"/>
      <c r="G107" s="282"/>
      <c r="H107" s="282"/>
      <c r="I107" s="282"/>
      <c r="J107" s="283"/>
    </row>
    <row r="108" spans="1:10" ht="45.75" thickTop="1">
      <c r="A108" s="92" t="s">
        <v>94</v>
      </c>
      <c r="B108" s="78" t="s">
        <v>99</v>
      </c>
      <c r="C108" s="96" t="s">
        <v>96</v>
      </c>
      <c r="D108" s="70" t="s">
        <v>88</v>
      </c>
      <c r="E108" s="71" t="s">
        <v>89</v>
      </c>
      <c r="F108" s="70" t="s">
        <v>90</v>
      </c>
      <c r="G108" s="72" t="s">
        <v>83</v>
      </c>
      <c r="H108" s="70" t="s">
        <v>84</v>
      </c>
      <c r="I108" s="72" t="s">
        <v>85</v>
      </c>
      <c r="J108" s="96" t="s">
        <v>102</v>
      </c>
    </row>
    <row r="109" spans="1:10" ht="15">
      <c r="A109" s="154"/>
      <c r="B109" s="155"/>
      <c r="C109" s="156"/>
      <c r="D109" s="157"/>
      <c r="E109" s="156"/>
      <c r="F109" s="157"/>
      <c r="G109" s="156"/>
      <c r="H109" s="157"/>
      <c r="I109" s="156"/>
      <c r="J109" s="98">
        <f>SUM(Table3562378[[#This Row],[231 Program]:[State Admin: 1938001]])</f>
        <v>0</v>
      </c>
    </row>
    <row r="110" spans="1:10" ht="15">
      <c r="A110" s="158"/>
      <c r="B110" s="159"/>
      <c r="C110" s="160"/>
      <c r="D110" s="157"/>
      <c r="E110" s="156"/>
      <c r="F110" s="157"/>
      <c r="G110" s="156"/>
      <c r="H110" s="157"/>
      <c r="I110" s="156"/>
      <c r="J110" s="98">
        <f>SUM(Table3562378[[#This Row],[231 Program]:[State Admin: 1938001]])</f>
        <v>0</v>
      </c>
    </row>
    <row r="111" spans="1:10" ht="15">
      <c r="A111" s="158"/>
      <c r="B111" s="159"/>
      <c r="C111" s="156"/>
      <c r="D111" s="157"/>
      <c r="E111" s="156"/>
      <c r="F111" s="157"/>
      <c r="G111" s="156"/>
      <c r="H111" s="157"/>
      <c r="I111" s="156"/>
      <c r="J111" s="151">
        <f>SUM(Table3562378[[#This Row],[231 Program]:[State Admin: 1938001]])</f>
        <v>0</v>
      </c>
    </row>
    <row r="112" spans="1:10" ht="15">
      <c r="A112" s="158"/>
      <c r="B112" s="159"/>
      <c r="C112" s="156"/>
      <c r="D112" s="157"/>
      <c r="E112" s="156"/>
      <c r="F112" s="157"/>
      <c r="G112" s="156"/>
      <c r="H112" s="157"/>
      <c r="I112" s="156"/>
      <c r="J112" s="151">
        <f>SUM(Table3562378[[#This Row],[231 Program]:[State Admin: 1938001]])</f>
        <v>0</v>
      </c>
    </row>
    <row r="113" spans="1:10" ht="15">
      <c r="A113" s="158"/>
      <c r="B113" s="159"/>
      <c r="C113" s="160"/>
      <c r="D113" s="157"/>
      <c r="E113" s="156"/>
      <c r="F113" s="157"/>
      <c r="G113" s="156"/>
      <c r="H113" s="157"/>
      <c r="I113" s="156"/>
      <c r="J113" s="98">
        <f>SUM(Table3562378[[#This Row],[231 Program]:[State Admin: 1938001]])</f>
        <v>0</v>
      </c>
    </row>
    <row r="114" spans="1:10" ht="15">
      <c r="A114" s="158"/>
      <c r="B114" s="159"/>
      <c r="C114" s="160"/>
      <c r="D114" s="157"/>
      <c r="E114" s="156"/>
      <c r="F114" s="157"/>
      <c r="G114" s="156"/>
      <c r="H114" s="157"/>
      <c r="I114" s="156"/>
      <c r="J114" s="98">
        <f>SUM(Table3562378[[#This Row],[231 Program]:[State Admin: 1938001]])</f>
        <v>0</v>
      </c>
    </row>
    <row r="115" spans="1:10" ht="15">
      <c r="A115" s="158"/>
      <c r="B115" s="159"/>
      <c r="C115" s="160"/>
      <c r="D115" s="157"/>
      <c r="E115" s="156"/>
      <c r="F115" s="157"/>
      <c r="G115" s="156"/>
      <c r="H115" s="157"/>
      <c r="I115" s="156"/>
      <c r="J115" s="98">
        <f>SUM(Table3562378[[#This Row],[231 Program]:[State Admin: 1938001]])</f>
        <v>0</v>
      </c>
    </row>
    <row r="116" spans="1:10" ht="15">
      <c r="A116" s="158"/>
      <c r="B116" s="159"/>
      <c r="C116" s="160"/>
      <c r="D116" s="157"/>
      <c r="E116" s="156"/>
      <c r="F116" s="157"/>
      <c r="G116" s="156"/>
      <c r="H116" s="157"/>
      <c r="I116" s="156"/>
      <c r="J116" s="98">
        <f>SUM(Table3562378[[#This Row],[231 Program]:[State Admin: 1938001]])</f>
        <v>0</v>
      </c>
    </row>
    <row r="117" spans="1:10" ht="15.75" thickBot="1">
      <c r="A117" s="94" t="s">
        <v>16</v>
      </c>
      <c r="B117" s="95"/>
      <c r="C117" s="97">
        <f aca="true" t="shared" si="7" ref="C117:I117">SUM(C109:C116)</f>
        <v>0</v>
      </c>
      <c r="D117" s="88">
        <f t="shared" si="7"/>
        <v>0</v>
      </c>
      <c r="E117" s="88">
        <f t="shared" si="7"/>
        <v>0</v>
      </c>
      <c r="F117" s="88">
        <f t="shared" si="7"/>
        <v>0</v>
      </c>
      <c r="G117" s="88">
        <f t="shared" si="7"/>
        <v>0</v>
      </c>
      <c r="H117" s="88">
        <f t="shared" si="7"/>
        <v>0</v>
      </c>
      <c r="I117" s="88">
        <f t="shared" si="7"/>
        <v>0</v>
      </c>
      <c r="J117" s="97">
        <f>SUM(Table3562378[[#This Row],[231 Program]:[State Admin: 1938001]])</f>
        <v>0</v>
      </c>
    </row>
    <row r="118" ht="15.75" thickTop="1"/>
    <row r="119" spans="1:10" ht="16.5" thickBot="1">
      <c r="A119" s="274" t="s">
        <v>100</v>
      </c>
      <c r="B119" s="229"/>
      <c r="C119" s="229"/>
      <c r="D119" s="229"/>
      <c r="E119" s="229"/>
      <c r="F119" s="229"/>
      <c r="G119" s="229"/>
      <c r="H119" s="229"/>
      <c r="I119" s="229"/>
      <c r="J119" s="229"/>
    </row>
    <row r="120" spans="1:10" ht="17.25" thickBot="1" thickTop="1">
      <c r="A120" s="284" t="s">
        <v>93</v>
      </c>
      <c r="B120" s="285"/>
      <c r="C120" s="286"/>
      <c r="D120" s="287" t="s">
        <v>109</v>
      </c>
      <c r="E120" s="282"/>
      <c r="F120" s="282"/>
      <c r="G120" s="282"/>
      <c r="H120" s="282"/>
      <c r="I120" s="282"/>
      <c r="J120" s="283"/>
    </row>
    <row r="121" spans="1:10" ht="45.75" thickTop="1">
      <c r="A121" s="92" t="s">
        <v>101</v>
      </c>
      <c r="B121" s="78" t="s">
        <v>95</v>
      </c>
      <c r="C121" s="79" t="s">
        <v>96</v>
      </c>
      <c r="D121" s="161" t="s">
        <v>88</v>
      </c>
      <c r="E121" s="162" t="s">
        <v>89</v>
      </c>
      <c r="F121" s="70" t="s">
        <v>90</v>
      </c>
      <c r="G121" s="72" t="s">
        <v>83</v>
      </c>
      <c r="H121" s="70" t="s">
        <v>84</v>
      </c>
      <c r="I121" s="72" t="s">
        <v>85</v>
      </c>
      <c r="J121" s="96" t="s">
        <v>102</v>
      </c>
    </row>
    <row r="122" spans="1:10" ht="15">
      <c r="A122" s="154"/>
      <c r="B122" s="155"/>
      <c r="C122" s="165"/>
      <c r="D122" s="166"/>
      <c r="E122" s="167"/>
      <c r="F122" s="157"/>
      <c r="G122" s="156"/>
      <c r="H122" s="157"/>
      <c r="I122" s="156"/>
      <c r="J122" s="98">
        <f>SUM(Table35623789[[#This Row],[231 Program]:[State Admin: 1938001]])</f>
        <v>0</v>
      </c>
    </row>
    <row r="123" spans="1:10" ht="15">
      <c r="A123" s="158"/>
      <c r="B123" s="159"/>
      <c r="C123" s="168"/>
      <c r="D123" s="157"/>
      <c r="E123" s="156"/>
      <c r="F123" s="157"/>
      <c r="G123" s="156"/>
      <c r="H123" s="157"/>
      <c r="I123" s="156"/>
      <c r="J123" s="98">
        <f>SUM(Table35623789[[#This Row],[231 Program]:[State Admin: 1938001]])</f>
        <v>0</v>
      </c>
    </row>
    <row r="124" spans="1:10" ht="15">
      <c r="A124" s="158"/>
      <c r="B124" s="159"/>
      <c r="C124" s="165"/>
      <c r="D124" s="157"/>
      <c r="E124" s="156"/>
      <c r="F124" s="157"/>
      <c r="G124" s="156"/>
      <c r="H124" s="157"/>
      <c r="I124" s="156"/>
      <c r="J124" s="151">
        <f>SUM(Table35623789[[#This Row],[231 Program]:[State Admin: 1938001]])</f>
        <v>0</v>
      </c>
    </row>
    <row r="125" spans="1:10" ht="15">
      <c r="A125" s="158"/>
      <c r="B125" s="159"/>
      <c r="C125" s="165"/>
      <c r="D125" s="157"/>
      <c r="E125" s="156"/>
      <c r="F125" s="157"/>
      <c r="G125" s="156"/>
      <c r="H125" s="157"/>
      <c r="I125" s="156"/>
      <c r="J125" s="151">
        <f>SUM(Table35623789[[#This Row],[231 Program]:[State Admin: 1938001]])</f>
        <v>0</v>
      </c>
    </row>
    <row r="126" spans="1:10" ht="15">
      <c r="A126" s="158"/>
      <c r="B126" s="159"/>
      <c r="C126" s="165"/>
      <c r="D126" s="157"/>
      <c r="E126" s="156"/>
      <c r="F126" s="157"/>
      <c r="G126" s="156"/>
      <c r="H126" s="157"/>
      <c r="I126" s="156"/>
      <c r="J126" s="151">
        <f>SUM(Table35623789[[#This Row],[231 Program]:[State Admin: 1938001]])</f>
        <v>0</v>
      </c>
    </row>
    <row r="127" spans="1:10" ht="15">
      <c r="A127" s="158"/>
      <c r="B127" s="159"/>
      <c r="C127" s="168"/>
      <c r="D127" s="157"/>
      <c r="E127" s="156"/>
      <c r="F127" s="157"/>
      <c r="G127" s="156"/>
      <c r="H127" s="157"/>
      <c r="I127" s="156"/>
      <c r="J127" s="98">
        <f>SUM(Table35623789[[#This Row],[231 Program]:[State Admin: 1938001]])</f>
        <v>0</v>
      </c>
    </row>
    <row r="128" spans="1:10" ht="15">
      <c r="A128" s="158"/>
      <c r="B128" s="159"/>
      <c r="C128" s="168"/>
      <c r="D128" s="157"/>
      <c r="E128" s="156"/>
      <c r="F128" s="157"/>
      <c r="G128" s="156"/>
      <c r="H128" s="157"/>
      <c r="I128" s="156"/>
      <c r="J128" s="98">
        <f>SUM(Table35623789[[#This Row],[231 Program]:[State Admin: 1938001]])</f>
        <v>0</v>
      </c>
    </row>
    <row r="129" spans="1:10" ht="15">
      <c r="A129" s="158"/>
      <c r="B129" s="159"/>
      <c r="C129" s="168"/>
      <c r="D129" s="169"/>
      <c r="E129" s="170"/>
      <c r="F129" s="157"/>
      <c r="G129" s="156"/>
      <c r="H129" s="157"/>
      <c r="I129" s="156"/>
      <c r="J129" s="98">
        <f>SUM(Table35623789[[#This Row],[231 Program]:[State Admin: 1938001]])</f>
        <v>0</v>
      </c>
    </row>
    <row r="130" spans="1:10" ht="15.75" thickBot="1">
      <c r="A130" s="94" t="s">
        <v>16</v>
      </c>
      <c r="B130" s="95"/>
      <c r="C130" s="108">
        <f aca="true" t="shared" si="8" ref="C130:I130">SUM(C122:C129)</f>
        <v>0</v>
      </c>
      <c r="D130" s="163">
        <f t="shared" si="8"/>
        <v>0</v>
      </c>
      <c r="E130" s="164">
        <f t="shared" si="8"/>
        <v>0</v>
      </c>
      <c r="F130" s="88">
        <f t="shared" si="8"/>
        <v>0</v>
      </c>
      <c r="G130" s="89">
        <f t="shared" si="8"/>
        <v>0</v>
      </c>
      <c r="H130" s="88">
        <f t="shared" si="8"/>
        <v>0</v>
      </c>
      <c r="I130" s="88">
        <f t="shared" si="8"/>
        <v>0</v>
      </c>
      <c r="J130" s="97">
        <f>SUM(Table35623789[[#This Row],[231 Program]:[State Admin: 1938001]])</f>
        <v>0</v>
      </c>
    </row>
    <row r="131" ht="15.75" thickTop="1"/>
  </sheetData>
  <mergeCells count="27">
    <mergeCell ref="A81:C81"/>
    <mergeCell ref="D81:J81"/>
    <mergeCell ref="A40:J40"/>
    <mergeCell ref="A22:M22"/>
    <mergeCell ref="G23:M23"/>
    <mergeCell ref="A23:F23"/>
    <mergeCell ref="A54:J54"/>
    <mergeCell ref="A55:C55"/>
    <mergeCell ref="D55:J55"/>
    <mergeCell ref="A67:J67"/>
    <mergeCell ref="A68:C68"/>
    <mergeCell ref="D68:J68"/>
    <mergeCell ref="A80:J80"/>
    <mergeCell ref="A120:C120"/>
    <mergeCell ref="D120:J120"/>
    <mergeCell ref="A93:J93"/>
    <mergeCell ref="D94:J94"/>
    <mergeCell ref="A106:J106"/>
    <mergeCell ref="A107:C107"/>
    <mergeCell ref="D107:J107"/>
    <mergeCell ref="A119:J119"/>
    <mergeCell ref="A94:C94"/>
    <mergeCell ref="A1:L1"/>
    <mergeCell ref="A2:E2"/>
    <mergeCell ref="F2:L2"/>
    <mergeCell ref="A42:C42"/>
    <mergeCell ref="D42:J42"/>
  </mergeCells>
  <conditionalFormatting sqref="J65">
    <cfRule type="cellIs" priority="12" dxfId="140" operator="equal">
      <formula>$C$69</formula>
    </cfRule>
  </conditionalFormatting>
  <conditionalFormatting sqref="J91">
    <cfRule type="cellIs" priority="11" dxfId="140" operator="equal">
      <formula>$C$95</formula>
    </cfRule>
  </conditionalFormatting>
  <conditionalFormatting sqref="J104">
    <cfRule type="cellIs" priority="10" dxfId="140" operator="equal">
      <formula>$C$108</formula>
    </cfRule>
  </conditionalFormatting>
  <conditionalFormatting sqref="J117">
    <cfRule type="cellIs" priority="9" dxfId="140" operator="equal">
      <formula>$C$121</formula>
    </cfRule>
  </conditionalFormatting>
  <conditionalFormatting sqref="J130">
    <cfRule type="cellIs" priority="8" dxfId="140" operator="equal">
      <formula>$C$121</formula>
    </cfRule>
  </conditionalFormatting>
  <conditionalFormatting sqref="J77">
    <cfRule type="cellIs" priority="7" dxfId="140" operator="equal">
      <formula>$C$69</formula>
    </cfRule>
  </conditionalFormatting>
  <conditionalFormatting sqref="J52">
    <cfRule type="cellIs" priority="1" dxfId="140" operator="equal">
      <formula>$C$52</formula>
    </cfRule>
    <cfRule type="cellIs" priority="4" dxfId="140" operator="equal">
      <formula>$C$56</formula>
    </cfRule>
  </conditionalFormatting>
  <conditionalFormatting sqref="M38">
    <cfRule type="cellIs" priority="2" dxfId="140" operator="equal">
      <formula>$F$38</formula>
    </cfRule>
  </conditionalFormatting>
  <printOptions/>
  <pageMargins left="0.7" right="0.7" top="0.75" bottom="0.75" header="0.3" footer="0.3"/>
  <pageSetup horizontalDpi="600" verticalDpi="600" orientation="portrait" r:id="rId10"/>
  <ignoredErrors>
    <ignoredError sqref="E4:E19 E20" unlockedFormula="1"/>
    <ignoredError sqref="L4:L19"/>
  </ignoredErrors>
  <tableParts>
    <tablePart r:id="rId6"/>
    <tablePart r:id="rId7"/>
    <tablePart r:id="rId5"/>
    <tablePart r:id="rId3"/>
    <tablePart r:id="rId4"/>
    <tablePart r:id="rId8"/>
    <tablePart r:id="rId2"/>
    <tablePart r:id="rId9"/>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30"/>
  <sheetViews>
    <sheetView workbookViewId="0" topLeftCell="A30">
      <selection activeCell="A41" sqref="A41"/>
    </sheetView>
  </sheetViews>
  <sheetFormatPr defaultColWidth="8.7109375" defaultRowHeight="15"/>
  <cols>
    <col min="1" max="12" width="12.00390625" style="0" customWidth="1"/>
    <col min="13" max="13" width="10.421875" style="0" customWidth="1"/>
  </cols>
  <sheetData>
    <row r="1" spans="1:12" ht="16.5" thickBot="1">
      <c r="A1" s="274" t="s">
        <v>6</v>
      </c>
      <c r="B1" s="229"/>
      <c r="C1" s="229"/>
      <c r="D1" s="229"/>
      <c r="E1" s="229"/>
      <c r="F1" s="229"/>
      <c r="G1" s="229"/>
      <c r="H1" s="229"/>
      <c r="I1" s="229"/>
      <c r="J1" s="229"/>
      <c r="K1" s="229"/>
      <c r="L1" s="229"/>
    </row>
    <row r="2" spans="1:12" ht="17.25" thickBot="1" thickTop="1">
      <c r="A2" s="275" t="s">
        <v>80</v>
      </c>
      <c r="B2" s="276"/>
      <c r="C2" s="276"/>
      <c r="D2" s="276"/>
      <c r="E2" s="277"/>
      <c r="F2" s="278" t="s">
        <v>107</v>
      </c>
      <c r="G2" s="278"/>
      <c r="H2" s="278"/>
      <c r="I2" s="278"/>
      <c r="J2" s="278"/>
      <c r="K2" s="278"/>
      <c r="L2" s="279"/>
    </row>
    <row r="3" spans="1:12" ht="46.5" thickBot="1" thickTop="1">
      <c r="A3" s="92" t="s">
        <v>81</v>
      </c>
      <c r="B3" s="78" t="s">
        <v>82</v>
      </c>
      <c r="C3" s="85" t="s">
        <v>105</v>
      </c>
      <c r="D3" s="85" t="s">
        <v>106</v>
      </c>
      <c r="E3" s="93" t="s">
        <v>108</v>
      </c>
      <c r="F3" s="90" t="s">
        <v>113</v>
      </c>
      <c r="G3" s="71" t="s">
        <v>114</v>
      </c>
      <c r="H3" s="70" t="s">
        <v>112</v>
      </c>
      <c r="I3" s="72" t="s">
        <v>83</v>
      </c>
      <c r="J3" s="70" t="s">
        <v>110</v>
      </c>
      <c r="K3" s="72" t="s">
        <v>111</v>
      </c>
      <c r="L3" s="73" t="s">
        <v>102</v>
      </c>
    </row>
    <row r="4" spans="1:12" ht="15.75" thickTop="1">
      <c r="A4" s="99"/>
      <c r="B4" s="100"/>
      <c r="C4" s="101"/>
      <c r="D4" s="101"/>
      <c r="E4" s="87">
        <f>Table31257[[#This Row],[Monthly Salary]]+Table31257[[#This Row],[Monthly Benefits]]</f>
        <v>0</v>
      </c>
      <c r="F4" s="101"/>
      <c r="G4" s="102"/>
      <c r="H4" s="103"/>
      <c r="I4" s="104"/>
      <c r="J4" s="103"/>
      <c r="K4" s="104"/>
      <c r="L4" s="86">
        <f>SUM(Table31257[[#This Row],[231 Program ]:[State Admin]])</f>
        <v>0</v>
      </c>
    </row>
    <row r="5" spans="1:12" ht="15">
      <c r="A5" s="99"/>
      <c r="B5" s="100"/>
      <c r="C5" s="101"/>
      <c r="D5" s="101"/>
      <c r="E5" s="87">
        <f>Table31257[[#This Row],[Monthly Salary]]+Table31257[[#This Row],[Monthly Benefits]]</f>
        <v>0</v>
      </c>
      <c r="F5" s="101"/>
      <c r="G5" s="102"/>
      <c r="H5" s="103"/>
      <c r="I5" s="104"/>
      <c r="J5" s="103"/>
      <c r="K5" s="104"/>
      <c r="L5" s="86">
        <f>SUM(Table31257[[#This Row],[231 Program ]:[State Admin]])</f>
        <v>0</v>
      </c>
    </row>
    <row r="6" spans="1:12" ht="15">
      <c r="A6" s="99"/>
      <c r="B6" s="100"/>
      <c r="C6" s="101"/>
      <c r="D6" s="101"/>
      <c r="E6" s="87">
        <f>Table31257[[#This Row],[Monthly Salary]]+Table31257[[#This Row],[Monthly Benefits]]</f>
        <v>0</v>
      </c>
      <c r="F6" s="101"/>
      <c r="G6" s="102"/>
      <c r="H6" s="103"/>
      <c r="I6" s="104"/>
      <c r="J6" s="103"/>
      <c r="K6" s="104"/>
      <c r="L6" s="86">
        <f>SUM(Table31257[[#This Row],[231 Program ]:[State Admin]])</f>
        <v>0</v>
      </c>
    </row>
    <row r="7" spans="1:12" ht="15">
      <c r="A7" s="99"/>
      <c r="B7" s="100"/>
      <c r="C7" s="101"/>
      <c r="D7" s="101"/>
      <c r="E7" s="87">
        <f>Table31257[[#This Row],[Monthly Salary]]+Table31257[[#This Row],[Monthly Benefits]]</f>
        <v>0</v>
      </c>
      <c r="F7" s="101"/>
      <c r="G7" s="102"/>
      <c r="H7" s="103"/>
      <c r="I7" s="104"/>
      <c r="J7" s="103"/>
      <c r="K7" s="104"/>
      <c r="L7" s="86">
        <f>SUM(Table31257[[#This Row],[231 Program ]:[State Admin]])</f>
        <v>0</v>
      </c>
    </row>
    <row r="8" spans="1:12" ht="15">
      <c r="A8" s="99"/>
      <c r="B8" s="100"/>
      <c r="C8" s="101"/>
      <c r="D8" s="101"/>
      <c r="E8" s="87">
        <f>Table31257[[#This Row],[Monthly Salary]]+Table31257[[#This Row],[Monthly Benefits]]</f>
        <v>0</v>
      </c>
      <c r="F8" s="101"/>
      <c r="G8" s="102"/>
      <c r="H8" s="103"/>
      <c r="I8" s="104"/>
      <c r="J8" s="103"/>
      <c r="K8" s="104"/>
      <c r="L8" s="86">
        <f>SUM(Table31257[[#This Row],[231 Program ]:[State Admin]])</f>
        <v>0</v>
      </c>
    </row>
    <row r="9" spans="1:12" ht="15">
      <c r="A9" s="99"/>
      <c r="B9" s="100"/>
      <c r="C9" s="101"/>
      <c r="D9" s="101"/>
      <c r="E9" s="87">
        <f>Table31257[[#This Row],[Monthly Salary]]+Table31257[[#This Row],[Monthly Benefits]]</f>
        <v>0</v>
      </c>
      <c r="F9" s="101"/>
      <c r="G9" s="102"/>
      <c r="H9" s="103"/>
      <c r="I9" s="104"/>
      <c r="J9" s="103"/>
      <c r="K9" s="104"/>
      <c r="L9" s="86">
        <f>SUM(Table31257[[#This Row],[231 Program ]:[State Admin]])</f>
        <v>0</v>
      </c>
    </row>
    <row r="10" spans="1:12" ht="15">
      <c r="A10" s="99"/>
      <c r="B10" s="100"/>
      <c r="C10" s="101"/>
      <c r="D10" s="101"/>
      <c r="E10" s="87">
        <f>Table31257[[#This Row],[Monthly Salary]]+Table31257[[#This Row],[Monthly Benefits]]</f>
        <v>0</v>
      </c>
      <c r="F10" s="101"/>
      <c r="G10" s="102"/>
      <c r="H10" s="103"/>
      <c r="I10" s="104"/>
      <c r="J10" s="103"/>
      <c r="K10" s="104"/>
      <c r="L10" s="86">
        <f>SUM(Table31257[[#This Row],[231 Program ]:[State Admin]])</f>
        <v>0</v>
      </c>
    </row>
    <row r="11" spans="1:12" ht="15">
      <c r="A11" s="99"/>
      <c r="B11" s="100"/>
      <c r="C11" s="101"/>
      <c r="D11" s="101"/>
      <c r="E11" s="87">
        <f>Table31257[[#This Row],[Monthly Salary]]+Table31257[[#This Row],[Monthly Benefits]]</f>
        <v>0</v>
      </c>
      <c r="F11" s="101"/>
      <c r="G11" s="102"/>
      <c r="H11" s="103"/>
      <c r="I11" s="104"/>
      <c r="J11" s="103"/>
      <c r="K11" s="104"/>
      <c r="L11" s="86">
        <f>SUM(Table31257[[#This Row],[231 Program ]:[State Admin]])</f>
        <v>0</v>
      </c>
    </row>
    <row r="12" spans="1:12" ht="15">
      <c r="A12" s="99"/>
      <c r="B12" s="100"/>
      <c r="C12" s="101"/>
      <c r="D12" s="101"/>
      <c r="E12" s="87">
        <f>Table31257[[#This Row],[Monthly Salary]]+Table31257[[#This Row],[Monthly Benefits]]</f>
        <v>0</v>
      </c>
      <c r="F12" s="101"/>
      <c r="G12" s="102"/>
      <c r="H12" s="103"/>
      <c r="I12" s="104"/>
      <c r="J12" s="103"/>
      <c r="K12" s="104"/>
      <c r="L12" s="86">
        <f>SUM(Table31257[[#This Row],[231 Program ]:[State Admin]])</f>
        <v>0</v>
      </c>
    </row>
    <row r="13" spans="1:12" ht="15">
      <c r="A13" s="99"/>
      <c r="B13" s="100"/>
      <c r="C13" s="101"/>
      <c r="D13" s="101"/>
      <c r="E13" s="87">
        <f>Table31257[[#This Row],[Monthly Salary]]+Table31257[[#This Row],[Monthly Benefits]]</f>
        <v>0</v>
      </c>
      <c r="F13" s="101"/>
      <c r="G13" s="102"/>
      <c r="H13" s="103"/>
      <c r="I13" s="104"/>
      <c r="J13" s="103"/>
      <c r="K13" s="104"/>
      <c r="L13" s="86">
        <f>SUM(Table31257[[#This Row],[231 Program ]:[State Admin]])</f>
        <v>0</v>
      </c>
    </row>
    <row r="14" spans="1:12" ht="15">
      <c r="A14" s="99"/>
      <c r="B14" s="100"/>
      <c r="C14" s="101"/>
      <c r="D14" s="101"/>
      <c r="E14" s="87">
        <f>Table31257[[#This Row],[Monthly Salary]]+Table31257[[#This Row],[Monthly Benefits]]</f>
        <v>0</v>
      </c>
      <c r="F14" s="101"/>
      <c r="G14" s="102"/>
      <c r="H14" s="103"/>
      <c r="I14" s="104"/>
      <c r="J14" s="103"/>
      <c r="K14" s="104"/>
      <c r="L14" s="86">
        <f>SUM(Table31257[[#This Row],[231 Program ]:[State Admin]])</f>
        <v>0</v>
      </c>
    </row>
    <row r="15" spans="1:12" ht="15">
      <c r="A15" s="99"/>
      <c r="B15" s="100"/>
      <c r="C15" s="101"/>
      <c r="D15" s="101"/>
      <c r="E15" s="87">
        <f>Table31257[[#This Row],[Monthly Salary]]+Table31257[[#This Row],[Monthly Benefits]]</f>
        <v>0</v>
      </c>
      <c r="F15" s="101"/>
      <c r="G15" s="102"/>
      <c r="H15" s="103"/>
      <c r="I15" s="104"/>
      <c r="J15" s="103"/>
      <c r="K15" s="104"/>
      <c r="L15" s="86">
        <f>SUM(Table31257[[#This Row],[231 Program ]:[State Admin]])</f>
        <v>0</v>
      </c>
    </row>
    <row r="16" spans="1:12" ht="15">
      <c r="A16" s="99"/>
      <c r="B16" s="100"/>
      <c r="C16" s="101"/>
      <c r="D16" s="101"/>
      <c r="E16" s="87">
        <f>Table31257[[#This Row],[Monthly Salary]]+Table31257[[#This Row],[Monthly Benefits]]</f>
        <v>0</v>
      </c>
      <c r="F16" s="101"/>
      <c r="G16" s="102"/>
      <c r="H16" s="103"/>
      <c r="I16" s="104"/>
      <c r="J16" s="103"/>
      <c r="K16" s="104"/>
      <c r="L16" s="86">
        <f>SUM(Table31257[[#This Row],[231 Program ]:[State Admin]])</f>
        <v>0</v>
      </c>
    </row>
    <row r="17" spans="1:12" ht="15">
      <c r="A17" s="99"/>
      <c r="B17" s="100"/>
      <c r="C17" s="101"/>
      <c r="D17" s="101"/>
      <c r="E17" s="87">
        <f>Table31257[[#This Row],[Monthly Salary]]+Table31257[[#This Row],[Monthly Benefits]]</f>
        <v>0</v>
      </c>
      <c r="F17" s="101"/>
      <c r="G17" s="102"/>
      <c r="H17" s="103"/>
      <c r="I17" s="104"/>
      <c r="J17" s="103"/>
      <c r="K17" s="104"/>
      <c r="L17" s="86">
        <f>SUM(Table31257[[#This Row],[231 Program ]:[State Admin]])</f>
        <v>0</v>
      </c>
    </row>
    <row r="18" spans="1:12" ht="15">
      <c r="A18" s="99"/>
      <c r="B18" s="100"/>
      <c r="C18" s="101"/>
      <c r="D18" s="101"/>
      <c r="E18" s="87">
        <f>Table31257[[#This Row],[Monthly Salary]]+Table31257[[#This Row],[Monthly Benefits]]</f>
        <v>0</v>
      </c>
      <c r="F18" s="101"/>
      <c r="G18" s="102"/>
      <c r="H18" s="103"/>
      <c r="I18" s="104"/>
      <c r="J18" s="103"/>
      <c r="K18" s="104"/>
      <c r="L18" s="86">
        <f>SUM(Table31257[[#This Row],[231 Program ]:[State Admin]])</f>
        <v>0</v>
      </c>
    </row>
    <row r="19" spans="1:12" ht="15">
      <c r="A19" s="120"/>
      <c r="B19" s="121"/>
      <c r="C19" s="110"/>
      <c r="D19" s="110"/>
      <c r="E19" s="109">
        <f>Table31257[[#This Row],[Monthly Salary]]+Table31257[[#This Row],[Monthly Benefits]]</f>
        <v>0</v>
      </c>
      <c r="F19" s="110"/>
      <c r="G19" s="122"/>
      <c r="H19" s="123"/>
      <c r="I19" s="124"/>
      <c r="J19" s="123"/>
      <c r="K19" s="124"/>
      <c r="L19" s="119">
        <f>SUM(Table31257[[#This Row],[231 Program ]:[State Admin]])</f>
        <v>0</v>
      </c>
    </row>
    <row r="20" spans="1:12" ht="15">
      <c r="A20" s="117" t="s">
        <v>16</v>
      </c>
      <c r="B20" s="117"/>
      <c r="C20" s="118">
        <f>SUM(C4:C19)</f>
        <v>0</v>
      </c>
      <c r="D20" s="118">
        <f>SUM(D4:D19)</f>
        <v>0</v>
      </c>
      <c r="E20" s="118">
        <f>Table31257[[#This Row],[Monthly Salary]]+Table31257[[#This Row],[Monthly Benefits]]</f>
        <v>0</v>
      </c>
      <c r="F20" s="118">
        <f aca="true" t="shared" si="0" ref="F20:K20">SUM(F4:F19)</f>
        <v>0</v>
      </c>
      <c r="G20" s="118">
        <f t="shared" si="0"/>
        <v>0</v>
      </c>
      <c r="H20" s="118">
        <f t="shared" si="0"/>
        <v>0</v>
      </c>
      <c r="I20" s="118">
        <f t="shared" si="0"/>
        <v>0</v>
      </c>
      <c r="J20" s="118">
        <f t="shared" si="0"/>
        <v>0</v>
      </c>
      <c r="K20" s="118">
        <f t="shared" si="0"/>
        <v>0</v>
      </c>
      <c r="L20" s="118">
        <f>SUM(L4:L19)</f>
        <v>0</v>
      </c>
    </row>
    <row r="21" spans="1:12" ht="15">
      <c r="A21" s="105"/>
      <c r="B21" s="105"/>
      <c r="C21" s="106"/>
      <c r="D21" s="106"/>
      <c r="E21" s="107"/>
      <c r="F21" s="77"/>
      <c r="G21" s="77"/>
      <c r="H21" s="77"/>
      <c r="I21" s="77"/>
      <c r="J21" s="77"/>
      <c r="K21" s="77"/>
      <c r="L21" s="107"/>
    </row>
    <row r="22" spans="1:13" ht="15.75">
      <c r="A22" s="291" t="s">
        <v>7</v>
      </c>
      <c r="B22" s="229"/>
      <c r="C22" s="229"/>
      <c r="D22" s="229"/>
      <c r="E22" s="229"/>
      <c r="F22" s="229"/>
      <c r="G22" s="229"/>
      <c r="H22" s="229"/>
      <c r="I22" s="229"/>
      <c r="J22" s="229"/>
      <c r="K22" s="229"/>
      <c r="L22" s="229"/>
      <c r="M22" s="292"/>
    </row>
    <row r="23" spans="1:13" ht="16.5" thickBot="1">
      <c r="A23" s="295" t="s">
        <v>80</v>
      </c>
      <c r="B23" s="296"/>
      <c r="C23" s="296"/>
      <c r="D23" s="296"/>
      <c r="E23" s="296"/>
      <c r="F23" s="296"/>
      <c r="G23" s="293" t="s">
        <v>109</v>
      </c>
      <c r="H23" s="293"/>
      <c r="I23" s="293"/>
      <c r="J23" s="293"/>
      <c r="K23" s="293"/>
      <c r="L23" s="293"/>
      <c r="M23" s="294"/>
    </row>
    <row r="24" spans="1:13" ht="45.75" thickTop="1">
      <c r="A24" s="114" t="s">
        <v>81</v>
      </c>
      <c r="B24" s="85" t="s">
        <v>82</v>
      </c>
      <c r="C24" s="85" t="s">
        <v>103</v>
      </c>
      <c r="D24" s="85" t="s">
        <v>104</v>
      </c>
      <c r="E24" s="115" t="s">
        <v>116</v>
      </c>
      <c r="F24" s="93" t="s">
        <v>108</v>
      </c>
      <c r="G24" s="114" t="s">
        <v>88</v>
      </c>
      <c r="H24" s="93" t="s">
        <v>89</v>
      </c>
      <c r="I24" s="114" t="s">
        <v>90</v>
      </c>
      <c r="J24" s="116" t="s">
        <v>83</v>
      </c>
      <c r="K24" s="114" t="s">
        <v>115</v>
      </c>
      <c r="L24" s="116" t="s">
        <v>111</v>
      </c>
      <c r="M24" s="115" t="s">
        <v>102</v>
      </c>
    </row>
    <row r="25" spans="1:13" ht="15">
      <c r="A25" s="99"/>
      <c r="B25" s="111"/>
      <c r="C25" s="111"/>
      <c r="D25" s="112"/>
      <c r="E25" s="113"/>
      <c r="F25" s="87">
        <f>(Table351358[[#This Row],[Hours Worked]]*Table351358[[#This Row],[Hourly Rate]])+Table351358[[#This Row],[Benefits]]</f>
        <v>0</v>
      </c>
      <c r="G25" s="103"/>
      <c r="H25" s="102"/>
      <c r="I25" s="103"/>
      <c r="J25" s="104"/>
      <c r="K25" s="103"/>
      <c r="L25" s="104"/>
      <c r="M25" s="74">
        <f>SUM(Table351358[[#This Row],[231 Program]:[State Admin]])</f>
        <v>0</v>
      </c>
    </row>
    <row r="26" spans="1:13" ht="15">
      <c r="A26" s="99"/>
      <c r="B26" s="111"/>
      <c r="C26" s="111"/>
      <c r="D26" s="112"/>
      <c r="E26" s="113"/>
      <c r="F26" s="87">
        <f>(Table351358[[#This Row],[Hours Worked]]*Table351358[[#This Row],[Hourly Rate]])+Table351358[[#This Row],[Benefits]]</f>
        <v>0</v>
      </c>
      <c r="G26" s="103"/>
      <c r="H26" s="102"/>
      <c r="I26" s="103"/>
      <c r="J26" s="104"/>
      <c r="K26" s="103"/>
      <c r="L26" s="104"/>
      <c r="M26" s="74">
        <f>SUM(Table351358[[#This Row],[231 Program]:[State Admin]])</f>
        <v>0</v>
      </c>
    </row>
    <row r="27" spans="1:13" ht="15">
      <c r="A27" s="99"/>
      <c r="B27" s="111"/>
      <c r="C27" s="111"/>
      <c r="D27" s="112"/>
      <c r="E27" s="113"/>
      <c r="F27" s="87">
        <f>(Table351358[[#This Row],[Hours Worked]]*Table351358[[#This Row],[Hourly Rate]])+Table351358[[#This Row],[Benefits]]</f>
        <v>0</v>
      </c>
      <c r="G27" s="103"/>
      <c r="H27" s="102"/>
      <c r="I27" s="103"/>
      <c r="J27" s="104"/>
      <c r="K27" s="103"/>
      <c r="L27" s="104"/>
      <c r="M27" s="74">
        <f>SUM(Table351358[[#This Row],[231 Program]:[State Admin]])</f>
        <v>0</v>
      </c>
    </row>
    <row r="28" spans="1:13" ht="15">
      <c r="A28" s="99"/>
      <c r="B28" s="111"/>
      <c r="C28" s="111"/>
      <c r="D28" s="112"/>
      <c r="E28" s="113"/>
      <c r="F28" s="87">
        <f>(Table351358[[#This Row],[Hours Worked]]*Table351358[[#This Row],[Hourly Rate]])+Table351358[[#This Row],[Benefits]]</f>
        <v>0</v>
      </c>
      <c r="G28" s="103"/>
      <c r="H28" s="102"/>
      <c r="I28" s="103"/>
      <c r="J28" s="104"/>
      <c r="K28" s="103"/>
      <c r="L28" s="104"/>
      <c r="M28" s="74">
        <f>SUM(Table351358[[#This Row],[231 Program]:[State Admin]])</f>
        <v>0</v>
      </c>
    </row>
    <row r="29" spans="1:13" ht="15">
      <c r="A29" s="99"/>
      <c r="B29" s="111"/>
      <c r="C29" s="111"/>
      <c r="D29" s="112"/>
      <c r="E29" s="113"/>
      <c r="F29" s="87">
        <f>(Table351358[[#This Row],[Hours Worked]]*Table351358[[#This Row],[Hourly Rate]])+Table351358[[#This Row],[Benefits]]</f>
        <v>0</v>
      </c>
      <c r="G29" s="103"/>
      <c r="H29" s="102"/>
      <c r="I29" s="103"/>
      <c r="J29" s="104"/>
      <c r="K29" s="103"/>
      <c r="L29" s="104"/>
      <c r="M29" s="74">
        <f>SUM(Table351358[[#This Row],[231 Program]:[State Admin]])</f>
        <v>0</v>
      </c>
    </row>
    <row r="30" spans="1:13" ht="15">
      <c r="A30" s="99"/>
      <c r="B30" s="111"/>
      <c r="C30" s="111"/>
      <c r="D30" s="112"/>
      <c r="E30" s="113"/>
      <c r="F30" s="87">
        <f>(Table351358[[#This Row],[Hours Worked]]*Table351358[[#This Row],[Hourly Rate]])+Table351358[[#This Row],[Benefits]]</f>
        <v>0</v>
      </c>
      <c r="G30" s="103"/>
      <c r="H30" s="102"/>
      <c r="I30" s="103"/>
      <c r="J30" s="104"/>
      <c r="K30" s="103"/>
      <c r="L30" s="104"/>
      <c r="M30" s="74">
        <f>SUM(Table351358[[#This Row],[231 Program]:[State Admin]])</f>
        <v>0</v>
      </c>
    </row>
    <row r="31" spans="1:13" ht="15">
      <c r="A31" s="99"/>
      <c r="B31" s="111"/>
      <c r="C31" s="111"/>
      <c r="D31" s="112"/>
      <c r="E31" s="113"/>
      <c r="F31" s="87">
        <f>(Table351358[[#This Row],[Hours Worked]]*Table351358[[#This Row],[Hourly Rate]])+Table351358[[#This Row],[Benefits]]</f>
        <v>0</v>
      </c>
      <c r="G31" s="103"/>
      <c r="H31" s="102"/>
      <c r="I31" s="103"/>
      <c r="J31" s="104"/>
      <c r="K31" s="103"/>
      <c r="L31" s="104"/>
      <c r="M31" s="74">
        <f>SUM(Table351358[[#This Row],[231 Program]:[State Admin]])</f>
        <v>0</v>
      </c>
    </row>
    <row r="32" spans="1:13" ht="15">
      <c r="A32" s="99"/>
      <c r="B32" s="111"/>
      <c r="C32" s="111"/>
      <c r="D32" s="112"/>
      <c r="E32" s="113"/>
      <c r="F32" s="87">
        <f>(Table351358[[#This Row],[Hours Worked]]*Table351358[[#This Row],[Hourly Rate]])+Table351358[[#This Row],[Benefits]]</f>
        <v>0</v>
      </c>
      <c r="G32" s="103"/>
      <c r="H32" s="102"/>
      <c r="I32" s="103"/>
      <c r="J32" s="104"/>
      <c r="K32" s="103"/>
      <c r="L32" s="104"/>
      <c r="M32" s="74">
        <f>SUM(Table351358[[#This Row],[231 Program]:[State Admin]])</f>
        <v>0</v>
      </c>
    </row>
    <row r="33" spans="1:13" ht="15">
      <c r="A33" s="99"/>
      <c r="B33" s="111"/>
      <c r="C33" s="111"/>
      <c r="D33" s="112"/>
      <c r="E33" s="113"/>
      <c r="F33" s="87">
        <f>(Table351358[[#This Row],[Hours Worked]]*Table351358[[#This Row],[Hourly Rate]])+Table351358[[#This Row],[Benefits]]</f>
        <v>0</v>
      </c>
      <c r="G33" s="103"/>
      <c r="H33" s="102"/>
      <c r="I33" s="103"/>
      <c r="J33" s="104"/>
      <c r="K33" s="103"/>
      <c r="L33" s="104"/>
      <c r="M33" s="74">
        <f>SUM(Table351358[[#This Row],[231 Program]:[State Admin]])</f>
        <v>0</v>
      </c>
    </row>
    <row r="34" spans="1:13" ht="15">
      <c r="A34" s="99"/>
      <c r="B34" s="111"/>
      <c r="C34" s="111"/>
      <c r="D34" s="112"/>
      <c r="E34" s="113"/>
      <c r="F34" s="87">
        <f>(Table351358[[#This Row],[Hours Worked]]*Table351358[[#This Row],[Hourly Rate]])+Table351358[[#This Row],[Benefits]]</f>
        <v>0</v>
      </c>
      <c r="G34" s="103"/>
      <c r="H34" s="102"/>
      <c r="I34" s="103"/>
      <c r="J34" s="104"/>
      <c r="K34" s="103"/>
      <c r="L34" s="104"/>
      <c r="M34" s="74">
        <f>SUM(Table351358[[#This Row],[231 Program]:[State Admin]])</f>
        <v>0</v>
      </c>
    </row>
    <row r="35" spans="1:13" ht="15">
      <c r="A35" s="99"/>
      <c r="B35" s="111"/>
      <c r="C35" s="111"/>
      <c r="D35" s="112"/>
      <c r="E35" s="113"/>
      <c r="F35" s="87">
        <f>(Table351358[[#This Row],[Hours Worked]]*Table351358[[#This Row],[Hourly Rate]])+Table351358[[#This Row],[Benefits]]</f>
        <v>0</v>
      </c>
      <c r="G35" s="103"/>
      <c r="H35" s="102"/>
      <c r="I35" s="103"/>
      <c r="J35" s="104"/>
      <c r="K35" s="103"/>
      <c r="L35" s="104"/>
      <c r="M35" s="74">
        <f>SUM(Table351358[[#This Row],[231 Program]:[State Admin]])</f>
        <v>0</v>
      </c>
    </row>
    <row r="36" spans="1:13" ht="15">
      <c r="A36" s="99"/>
      <c r="B36" s="111"/>
      <c r="C36" s="111"/>
      <c r="D36" s="112"/>
      <c r="E36" s="113"/>
      <c r="F36" s="87">
        <f>(Table351358[[#This Row],[Hours Worked]]*Table351358[[#This Row],[Hourly Rate]])+Table351358[[#This Row],[Benefits]]</f>
        <v>0</v>
      </c>
      <c r="G36" s="103"/>
      <c r="H36" s="102"/>
      <c r="I36" s="103"/>
      <c r="J36" s="104"/>
      <c r="K36" s="103"/>
      <c r="L36" s="104"/>
      <c r="M36" s="74">
        <f>SUM(Table351358[[#This Row],[231 Program]:[State Admin]])</f>
        <v>0</v>
      </c>
    </row>
    <row r="37" spans="1:13" ht="15">
      <c r="A37" s="99"/>
      <c r="B37" s="111"/>
      <c r="C37" s="111"/>
      <c r="D37" s="112"/>
      <c r="E37" s="113"/>
      <c r="F37" s="87">
        <f>(Table351358[[#This Row],[Hours Worked]]*Table351358[[#This Row],[Hourly Rate]])+Table351358[[#This Row],[Benefits]]</f>
        <v>0</v>
      </c>
      <c r="G37" s="103"/>
      <c r="H37" s="102"/>
      <c r="I37" s="103"/>
      <c r="J37" s="104"/>
      <c r="K37" s="103"/>
      <c r="L37" s="104"/>
      <c r="M37" s="74">
        <f>SUM(Table351358[[#This Row],[231 Program]:[State Admin]])</f>
        <v>0</v>
      </c>
    </row>
    <row r="38" spans="1:13" ht="15.75" thickBot="1">
      <c r="A38" s="94" t="s">
        <v>16</v>
      </c>
      <c r="B38" s="95"/>
      <c r="C38" s="91">
        <f>SUM(C25:C37)</f>
        <v>0</v>
      </c>
      <c r="D38" s="91">
        <f aca="true" t="shared" si="1" ref="D38:M38">SUM(D25:D37)</f>
        <v>0</v>
      </c>
      <c r="E38" s="91">
        <f t="shared" si="1"/>
        <v>0</v>
      </c>
      <c r="F38" s="91">
        <f t="shared" si="1"/>
        <v>0</v>
      </c>
      <c r="G38" s="91">
        <f t="shared" si="1"/>
        <v>0</v>
      </c>
      <c r="H38" s="91">
        <f t="shared" si="1"/>
        <v>0</v>
      </c>
      <c r="I38" s="91">
        <f t="shared" si="1"/>
        <v>0</v>
      </c>
      <c r="J38" s="91">
        <f t="shared" si="1"/>
        <v>0</v>
      </c>
      <c r="K38" s="91">
        <f t="shared" si="1"/>
        <v>0</v>
      </c>
      <c r="L38" s="91">
        <f t="shared" si="1"/>
        <v>0</v>
      </c>
      <c r="M38" s="91">
        <f t="shared" si="1"/>
        <v>0</v>
      </c>
    </row>
    <row r="39" ht="16.5" thickBot="1" thickTop="1"/>
    <row r="40" spans="1:11" ht="16.5" thickTop="1">
      <c r="A40" s="288" t="s">
        <v>91</v>
      </c>
      <c r="B40" s="289"/>
      <c r="C40" s="289"/>
      <c r="D40" s="289"/>
      <c r="E40" s="289"/>
      <c r="F40" s="289"/>
      <c r="G40" s="289"/>
      <c r="H40" s="289"/>
      <c r="I40" s="289"/>
      <c r="J40" s="290"/>
      <c r="K40" s="80"/>
    </row>
    <row r="41" spans="1:11" ht="16.5" thickBot="1">
      <c r="A41" s="126" t="s">
        <v>126</v>
      </c>
      <c r="B41" s="125"/>
      <c r="C41" s="125"/>
      <c r="D41" s="125"/>
      <c r="E41" s="125"/>
      <c r="F41" s="125"/>
      <c r="G41" s="125"/>
      <c r="H41" s="125"/>
      <c r="I41" s="125"/>
      <c r="J41" s="127"/>
      <c r="K41" s="81"/>
    </row>
    <row r="42" spans="1:11" ht="17.25" thickBot="1" thickTop="1">
      <c r="A42" s="280" t="s">
        <v>93</v>
      </c>
      <c r="B42" s="281"/>
      <c r="C42" s="281"/>
      <c r="D42" s="282" t="s">
        <v>109</v>
      </c>
      <c r="E42" s="282"/>
      <c r="F42" s="282"/>
      <c r="G42" s="282"/>
      <c r="H42" s="282"/>
      <c r="I42" s="282"/>
      <c r="J42" s="283"/>
      <c r="K42" s="80"/>
    </row>
    <row r="43" spans="1:10" ht="46.5" thickBot="1" thickTop="1">
      <c r="A43" s="128" t="s">
        <v>94</v>
      </c>
      <c r="B43" s="129" t="s">
        <v>95</v>
      </c>
      <c r="C43" s="129" t="s">
        <v>87</v>
      </c>
      <c r="D43" s="131" t="s">
        <v>88</v>
      </c>
      <c r="E43" s="132" t="s">
        <v>89</v>
      </c>
      <c r="F43" s="131" t="s">
        <v>90</v>
      </c>
      <c r="G43" s="132" t="s">
        <v>83</v>
      </c>
      <c r="H43" s="131" t="s">
        <v>84</v>
      </c>
      <c r="I43" s="132" t="s">
        <v>85</v>
      </c>
      <c r="J43" s="130" t="s">
        <v>86</v>
      </c>
    </row>
    <row r="44" spans="1:10" ht="15.75" thickTop="1">
      <c r="A44" s="133"/>
      <c r="B44" s="134"/>
      <c r="C44" s="135"/>
      <c r="D44" s="135"/>
      <c r="E44" s="135"/>
      <c r="F44" s="135"/>
      <c r="G44" s="135"/>
      <c r="H44" s="135"/>
      <c r="I44" s="135"/>
      <c r="J44" s="136">
        <f>SUM(Table3561459[[#This Row],[231 Program]:[State Admin: 1938001]])</f>
        <v>0</v>
      </c>
    </row>
    <row r="45" spans="1:10" ht="15">
      <c r="A45" s="99"/>
      <c r="B45" s="137"/>
      <c r="C45" s="137"/>
      <c r="D45" s="137"/>
      <c r="E45" s="137"/>
      <c r="F45" s="137"/>
      <c r="G45" s="137"/>
      <c r="H45" s="137"/>
      <c r="I45" s="137"/>
      <c r="J45" s="138">
        <f>SUM(Table3561459[[#This Row],[231 Program]:[State Admin: 1938001]])</f>
        <v>0</v>
      </c>
    </row>
    <row r="46" spans="1:10" ht="15">
      <c r="A46" s="99"/>
      <c r="B46" s="137"/>
      <c r="C46" s="137"/>
      <c r="D46" s="137"/>
      <c r="E46" s="137"/>
      <c r="F46" s="137"/>
      <c r="G46" s="137"/>
      <c r="H46" s="137"/>
      <c r="I46" s="137"/>
      <c r="J46" s="138">
        <f>SUM(Table3561459[[#This Row],[231 Program]:[State Admin: 1938001]])</f>
        <v>0</v>
      </c>
    </row>
    <row r="47" spans="1:10" ht="15">
      <c r="A47" s="99"/>
      <c r="B47" s="137"/>
      <c r="C47" s="137"/>
      <c r="D47" s="137"/>
      <c r="E47" s="137"/>
      <c r="F47" s="137"/>
      <c r="G47" s="137"/>
      <c r="H47" s="137"/>
      <c r="I47" s="137"/>
      <c r="J47" s="138">
        <f>SUM(Table3561459[[#This Row],[231 Program]:[State Admin: 1938001]])</f>
        <v>0</v>
      </c>
    </row>
    <row r="48" spans="1:10" ht="15">
      <c r="A48" s="99"/>
      <c r="B48" s="139"/>
      <c r="C48" s="137"/>
      <c r="D48" s="137"/>
      <c r="E48" s="137"/>
      <c r="F48" s="137"/>
      <c r="G48" s="137"/>
      <c r="H48" s="137"/>
      <c r="I48" s="137"/>
      <c r="J48" s="138">
        <f>SUM(Table3561459[[#This Row],[231 Program]:[State Admin: 1938001]])</f>
        <v>0</v>
      </c>
    </row>
    <row r="49" spans="1:10" ht="15">
      <c r="A49" s="99"/>
      <c r="B49" s="139"/>
      <c r="C49" s="137"/>
      <c r="D49" s="137"/>
      <c r="E49" s="137"/>
      <c r="F49" s="137"/>
      <c r="G49" s="137"/>
      <c r="H49" s="137"/>
      <c r="I49" s="137"/>
      <c r="J49" s="138">
        <f>SUM(Table3561459[[#This Row],[231 Program]:[State Admin: 1938001]])</f>
        <v>0</v>
      </c>
    </row>
    <row r="50" spans="1:10" ht="15">
      <c r="A50" s="99"/>
      <c r="B50" s="139"/>
      <c r="C50" s="137"/>
      <c r="D50" s="137"/>
      <c r="E50" s="137"/>
      <c r="F50" s="137"/>
      <c r="G50" s="137"/>
      <c r="H50" s="137"/>
      <c r="I50" s="137"/>
      <c r="J50" s="138">
        <f>SUM(Table3561459[[#This Row],[231 Program]:[State Admin: 1938001]])</f>
        <v>0</v>
      </c>
    </row>
    <row r="51" spans="1:10" ht="15">
      <c r="A51" s="99"/>
      <c r="B51" s="139"/>
      <c r="C51" s="137"/>
      <c r="D51" s="137"/>
      <c r="E51" s="137"/>
      <c r="F51" s="137"/>
      <c r="G51" s="137"/>
      <c r="H51" s="137"/>
      <c r="I51" s="137"/>
      <c r="J51" s="138">
        <f>SUM(Table3561459[[#This Row],[231 Program]:[State Admin: 1938001]])</f>
        <v>0</v>
      </c>
    </row>
    <row r="52" spans="1:11" ht="16.5" thickBot="1">
      <c r="A52" s="94" t="s">
        <v>16</v>
      </c>
      <c r="B52" s="140"/>
      <c r="C52" s="140">
        <f aca="true" t="shared" si="2" ref="C52:I52">SUM(C44:C51)</f>
        <v>0</v>
      </c>
      <c r="D52" s="140">
        <f t="shared" si="2"/>
        <v>0</v>
      </c>
      <c r="E52" s="140">
        <f t="shared" si="2"/>
        <v>0</v>
      </c>
      <c r="F52" s="140">
        <f t="shared" si="2"/>
        <v>0</v>
      </c>
      <c r="G52" s="140">
        <f t="shared" si="2"/>
        <v>0</v>
      </c>
      <c r="H52" s="140">
        <f t="shared" si="2"/>
        <v>0</v>
      </c>
      <c r="I52" s="140">
        <f t="shared" si="2"/>
        <v>0</v>
      </c>
      <c r="J52" s="141">
        <f>SUM(Table3561459[[#This Row],[231 Program]:[State Admin: 1938001]])</f>
        <v>0</v>
      </c>
      <c r="K52" s="83"/>
    </row>
    <row r="53" ht="16.5" thickTop="1">
      <c r="K53" s="83"/>
    </row>
    <row r="54" spans="1:10" ht="16.5" thickBot="1">
      <c r="A54" s="297" t="s">
        <v>9</v>
      </c>
      <c r="B54" s="298"/>
      <c r="C54" s="298"/>
      <c r="D54" s="298"/>
      <c r="E54" s="298"/>
      <c r="F54" s="298"/>
      <c r="G54" s="298"/>
      <c r="H54" s="298"/>
      <c r="I54" s="298"/>
      <c r="J54" s="298"/>
    </row>
    <row r="55" spans="1:10" ht="17.25" thickBot="1" thickTop="1">
      <c r="A55" s="284" t="s">
        <v>93</v>
      </c>
      <c r="B55" s="285"/>
      <c r="C55" s="286"/>
      <c r="D55" s="287" t="s">
        <v>109</v>
      </c>
      <c r="E55" s="282"/>
      <c r="F55" s="282"/>
      <c r="G55" s="282"/>
      <c r="H55" s="282"/>
      <c r="I55" s="282"/>
      <c r="J55" s="283"/>
    </row>
    <row r="56" spans="1:10" ht="45.75" thickTop="1">
      <c r="A56" s="92" t="s">
        <v>94</v>
      </c>
      <c r="B56" s="78" t="s">
        <v>95</v>
      </c>
      <c r="C56" s="79" t="s">
        <v>96</v>
      </c>
      <c r="D56" s="70" t="s">
        <v>88</v>
      </c>
      <c r="E56" s="71" t="s">
        <v>89</v>
      </c>
      <c r="F56" s="70" t="s">
        <v>90</v>
      </c>
      <c r="G56" s="72" t="s">
        <v>83</v>
      </c>
      <c r="H56" s="70" t="s">
        <v>110</v>
      </c>
      <c r="I56" s="72" t="s">
        <v>111</v>
      </c>
      <c r="J56" s="96" t="s">
        <v>102</v>
      </c>
    </row>
    <row r="57" spans="1:10" ht="15">
      <c r="A57" s="99"/>
      <c r="B57" s="142"/>
      <c r="C57" s="143"/>
      <c r="D57" s="103"/>
      <c r="E57" s="104"/>
      <c r="F57" s="103"/>
      <c r="G57" s="104"/>
      <c r="H57" s="103"/>
      <c r="I57" s="104"/>
      <c r="J57" s="87">
        <f>SUM(Table35621560[[#This Row],[231 Program]:[State Admin]])</f>
        <v>0</v>
      </c>
    </row>
    <row r="58" spans="1:10" ht="15">
      <c r="A58" s="99"/>
      <c r="B58" s="142"/>
      <c r="C58" s="143"/>
      <c r="D58" s="103"/>
      <c r="E58" s="104"/>
      <c r="F58" s="103"/>
      <c r="G58" s="104"/>
      <c r="H58" s="103"/>
      <c r="I58" s="104"/>
      <c r="J58" s="87">
        <f>SUM(Table35621560[[#This Row],[231 Program]:[State Admin]])</f>
        <v>0</v>
      </c>
    </row>
    <row r="59" spans="1:10" ht="15">
      <c r="A59" s="99"/>
      <c r="B59" s="142"/>
      <c r="C59" s="143"/>
      <c r="D59" s="103"/>
      <c r="E59" s="104"/>
      <c r="F59" s="103"/>
      <c r="G59" s="104"/>
      <c r="H59" s="103"/>
      <c r="I59" s="104"/>
      <c r="J59" s="119">
        <f>SUM(Table35621560[[#This Row],[231 Program]:[State Admin]])</f>
        <v>0</v>
      </c>
    </row>
    <row r="60" spans="1:10" ht="15">
      <c r="A60" s="99"/>
      <c r="B60" s="142"/>
      <c r="C60" s="143"/>
      <c r="D60" s="103"/>
      <c r="E60" s="104"/>
      <c r="F60" s="103"/>
      <c r="G60" s="104"/>
      <c r="H60" s="103"/>
      <c r="I60" s="104"/>
      <c r="J60" s="119">
        <f>SUM(Table35621560[[#This Row],[231 Program]:[State Admin]])</f>
        <v>0</v>
      </c>
    </row>
    <row r="61" spans="1:10" ht="15">
      <c r="A61" s="99"/>
      <c r="B61" s="142"/>
      <c r="C61" s="143"/>
      <c r="D61" s="103"/>
      <c r="E61" s="104"/>
      <c r="F61" s="103"/>
      <c r="G61" s="104"/>
      <c r="H61" s="103"/>
      <c r="I61" s="104"/>
      <c r="J61" s="119">
        <f>SUM(Table35621560[[#This Row],[231 Program]:[State Admin]])</f>
        <v>0</v>
      </c>
    </row>
    <row r="62" spans="1:10" ht="15">
      <c r="A62" s="99"/>
      <c r="B62" s="142"/>
      <c r="C62" s="143"/>
      <c r="D62" s="103"/>
      <c r="E62" s="104"/>
      <c r="F62" s="103"/>
      <c r="G62" s="104"/>
      <c r="H62" s="103"/>
      <c r="I62" s="104"/>
      <c r="J62" s="87">
        <f>SUM(Table35621560[[#This Row],[231 Program]:[State Admin]])</f>
        <v>0</v>
      </c>
    </row>
    <row r="63" spans="1:10" ht="15">
      <c r="A63" s="99"/>
      <c r="B63" s="142"/>
      <c r="C63" s="143"/>
      <c r="D63" s="103"/>
      <c r="E63" s="104"/>
      <c r="F63" s="103"/>
      <c r="G63" s="104"/>
      <c r="H63" s="103"/>
      <c r="I63" s="104"/>
      <c r="J63" s="87">
        <f>SUM(Table35621560[[#This Row],[231 Program]:[State Admin]])</f>
        <v>0</v>
      </c>
    </row>
    <row r="64" spans="1:10" ht="15">
      <c r="A64" s="99"/>
      <c r="B64" s="142"/>
      <c r="C64" s="143"/>
      <c r="D64" s="103"/>
      <c r="E64" s="104"/>
      <c r="F64" s="103"/>
      <c r="G64" s="104"/>
      <c r="H64" s="103"/>
      <c r="I64" s="104"/>
      <c r="J64" s="87">
        <f>SUM(Table35621560[[#This Row],[231 Program]:[State Admin]])</f>
        <v>0</v>
      </c>
    </row>
    <row r="65" spans="1:10" ht="15.75" thickBot="1">
      <c r="A65" s="94" t="s">
        <v>16</v>
      </c>
      <c r="B65" s="95"/>
      <c r="C65" s="108">
        <f aca="true" t="shared" si="3" ref="C65:I65">SUM(C57:C64)</f>
        <v>0</v>
      </c>
      <c r="D65" s="88">
        <f t="shared" si="3"/>
        <v>0</v>
      </c>
      <c r="E65" s="89">
        <f t="shared" si="3"/>
        <v>0</v>
      </c>
      <c r="F65" s="88">
        <f t="shared" si="3"/>
        <v>0</v>
      </c>
      <c r="G65" s="89">
        <f t="shared" si="3"/>
        <v>0</v>
      </c>
      <c r="H65" s="88">
        <f t="shared" si="3"/>
        <v>0</v>
      </c>
      <c r="I65" s="89">
        <f t="shared" si="3"/>
        <v>0</v>
      </c>
      <c r="J65" s="97">
        <f>SUM(Table35621560[[#This Row],[231 Program]:[State Admin]])</f>
        <v>0</v>
      </c>
    </row>
    <row r="66" ht="15.75" thickTop="1"/>
    <row r="67" spans="1:10" ht="16.5" thickBot="1">
      <c r="A67" s="297" t="s">
        <v>97</v>
      </c>
      <c r="B67" s="298"/>
      <c r="C67" s="298"/>
      <c r="D67" s="298"/>
      <c r="E67" s="298"/>
      <c r="F67" s="298"/>
      <c r="G67" s="298"/>
      <c r="H67" s="298"/>
      <c r="I67" s="298"/>
      <c r="J67" s="298"/>
    </row>
    <row r="68" spans="1:10" ht="17.25" thickBot="1" thickTop="1">
      <c r="A68" s="284" t="s">
        <v>93</v>
      </c>
      <c r="B68" s="285"/>
      <c r="C68" s="285"/>
      <c r="D68" s="299" t="s">
        <v>109</v>
      </c>
      <c r="E68" s="299"/>
      <c r="F68" s="299"/>
      <c r="G68" s="299"/>
      <c r="H68" s="299"/>
      <c r="I68" s="299"/>
      <c r="J68" s="299"/>
    </row>
    <row r="69" spans="1:10" ht="45.75" thickTop="1">
      <c r="A69" s="78" t="s">
        <v>94</v>
      </c>
      <c r="B69" s="78" t="s">
        <v>95</v>
      </c>
      <c r="C69" s="78" t="s">
        <v>96</v>
      </c>
      <c r="D69" s="70" t="s">
        <v>88</v>
      </c>
      <c r="E69" s="71" t="s">
        <v>89</v>
      </c>
      <c r="F69" s="70" t="s">
        <v>90</v>
      </c>
      <c r="G69" s="72" t="s">
        <v>83</v>
      </c>
      <c r="H69" s="70" t="s">
        <v>110</v>
      </c>
      <c r="I69" s="72" t="s">
        <v>111</v>
      </c>
      <c r="J69" s="79" t="s">
        <v>102</v>
      </c>
    </row>
    <row r="70" spans="1:12" ht="15">
      <c r="A70" s="111"/>
      <c r="B70" s="111"/>
      <c r="C70" s="101"/>
      <c r="D70" s="103"/>
      <c r="E70" s="102"/>
      <c r="F70" s="103"/>
      <c r="G70" s="104"/>
      <c r="H70" s="103"/>
      <c r="I70" s="104"/>
      <c r="J70" s="74">
        <f>SUM(Table3562102065[[#This Row],[231 Program]:[State Admin]])</f>
        <v>0</v>
      </c>
      <c r="K70" s="37"/>
      <c r="L70" s="37"/>
    </row>
    <row r="71" spans="1:12" ht="15">
      <c r="A71" s="111"/>
      <c r="B71" s="111"/>
      <c r="C71" s="101"/>
      <c r="D71" s="103"/>
      <c r="E71" s="102"/>
      <c r="F71" s="103"/>
      <c r="G71" s="104"/>
      <c r="H71" s="103"/>
      <c r="I71" s="104"/>
      <c r="J71" s="74">
        <f>SUM(Table3562102065[[#This Row],[231 Program]:[State Admin]])</f>
        <v>0</v>
      </c>
      <c r="K71" s="37"/>
      <c r="L71" s="37"/>
    </row>
    <row r="72" spans="1:12" ht="15">
      <c r="A72" s="111"/>
      <c r="B72" s="111"/>
      <c r="C72" s="101"/>
      <c r="D72" s="103"/>
      <c r="E72" s="102"/>
      <c r="F72" s="103"/>
      <c r="G72" s="104"/>
      <c r="H72" s="103"/>
      <c r="I72" s="104"/>
      <c r="J72" s="74">
        <f>SUM(Table3562102065[[#This Row],[231 Program]:[State Admin]])</f>
        <v>0</v>
      </c>
      <c r="K72" s="37"/>
      <c r="L72" s="37"/>
    </row>
    <row r="73" spans="1:12" ht="15">
      <c r="A73" s="111"/>
      <c r="B73" s="111"/>
      <c r="C73" s="101"/>
      <c r="D73" s="103"/>
      <c r="E73" s="102"/>
      <c r="F73" s="103"/>
      <c r="G73" s="104"/>
      <c r="H73" s="103"/>
      <c r="I73" s="104"/>
      <c r="J73" s="74">
        <f>SUM(Table3562102065[[#This Row],[231 Program]:[State Admin]])</f>
        <v>0</v>
      </c>
      <c r="K73" s="37"/>
      <c r="L73" s="37"/>
    </row>
    <row r="74" spans="1:12" ht="15">
      <c r="A74" s="111"/>
      <c r="B74" s="111"/>
      <c r="C74" s="101"/>
      <c r="D74" s="103"/>
      <c r="E74" s="102"/>
      <c r="F74" s="103"/>
      <c r="G74" s="104"/>
      <c r="H74" s="103"/>
      <c r="I74" s="104"/>
      <c r="J74" s="74">
        <f>SUM(Table3562102065[[#This Row],[231 Program]:[State Admin]])</f>
        <v>0</v>
      </c>
      <c r="K74" s="37"/>
      <c r="L74" s="37"/>
    </row>
    <row r="75" spans="1:12" ht="15">
      <c r="A75" s="111"/>
      <c r="B75" s="111"/>
      <c r="C75" s="101"/>
      <c r="D75" s="103"/>
      <c r="E75" s="102"/>
      <c r="F75" s="103"/>
      <c r="G75" s="104"/>
      <c r="H75" s="103"/>
      <c r="I75" s="104"/>
      <c r="J75" s="74">
        <f>SUM(Table3562102065[[#This Row],[231 Program]:[State Admin]])</f>
        <v>0</v>
      </c>
      <c r="K75" s="37"/>
      <c r="L75" s="37"/>
    </row>
    <row r="76" spans="1:12" ht="15">
      <c r="A76" s="111"/>
      <c r="B76" s="111"/>
      <c r="C76" s="101"/>
      <c r="D76" s="103"/>
      <c r="E76" s="102"/>
      <c r="F76" s="103"/>
      <c r="G76" s="104"/>
      <c r="H76" s="103"/>
      <c r="I76" s="104"/>
      <c r="J76" s="74">
        <f>SUM(Table3562102065[[#This Row],[231 Program]:[State Admin]])</f>
        <v>0</v>
      </c>
      <c r="K76" s="37"/>
      <c r="L76" s="37"/>
    </row>
    <row r="77" spans="1:10" ht="15">
      <c r="A77" s="75" t="s">
        <v>16</v>
      </c>
      <c r="B77" s="75"/>
      <c r="C77" s="82">
        <f aca="true" t="shared" si="4" ref="C77:I77">SUM(C70:C76)</f>
        <v>0</v>
      </c>
      <c r="D77" s="76">
        <f t="shared" si="4"/>
        <v>0</v>
      </c>
      <c r="E77" s="76">
        <f t="shared" si="4"/>
        <v>0</v>
      </c>
      <c r="F77" s="76">
        <f t="shared" si="4"/>
        <v>0</v>
      </c>
      <c r="G77" s="76">
        <f t="shared" si="4"/>
        <v>0</v>
      </c>
      <c r="H77" s="76">
        <f t="shared" si="4"/>
        <v>0</v>
      </c>
      <c r="I77" s="76">
        <f t="shared" si="4"/>
        <v>0</v>
      </c>
      <c r="J77" s="84">
        <f>SUM(Table3562102065[[#This Row],[231 Program]:[State Admin]])</f>
        <v>0</v>
      </c>
    </row>
    <row r="80" spans="1:10" ht="16.5" thickBot="1">
      <c r="A80" s="274" t="s">
        <v>11</v>
      </c>
      <c r="B80" s="229"/>
      <c r="C80" s="229"/>
      <c r="D80" s="229"/>
      <c r="E80" s="229"/>
      <c r="F80" s="229"/>
      <c r="G80" s="229"/>
      <c r="H80" s="229"/>
      <c r="I80" s="229"/>
      <c r="J80" s="229"/>
    </row>
    <row r="81" spans="1:10" ht="17.25" thickBot="1" thickTop="1">
      <c r="A81" s="284" t="s">
        <v>93</v>
      </c>
      <c r="B81" s="285"/>
      <c r="C81" s="286"/>
      <c r="D81" s="287" t="s">
        <v>109</v>
      </c>
      <c r="E81" s="282"/>
      <c r="F81" s="282"/>
      <c r="G81" s="282"/>
      <c r="H81" s="282"/>
      <c r="I81" s="282"/>
      <c r="J81" s="283"/>
    </row>
    <row r="82" spans="1:10" ht="45.75" thickTop="1">
      <c r="A82" s="92" t="s">
        <v>94</v>
      </c>
      <c r="B82" s="78" t="s">
        <v>95</v>
      </c>
      <c r="C82" s="96" t="s">
        <v>96</v>
      </c>
      <c r="D82" s="70" t="s">
        <v>88</v>
      </c>
      <c r="E82" s="71" t="s">
        <v>89</v>
      </c>
      <c r="F82" s="70" t="s">
        <v>90</v>
      </c>
      <c r="G82" s="72" t="s">
        <v>83</v>
      </c>
      <c r="H82" s="70" t="s">
        <v>84</v>
      </c>
      <c r="I82" s="72" t="s">
        <v>85</v>
      </c>
      <c r="J82" s="96" t="s">
        <v>102</v>
      </c>
    </row>
    <row r="83" spans="1:10" ht="15">
      <c r="A83" s="144"/>
      <c r="B83" s="145"/>
      <c r="C83" s="146"/>
      <c r="D83" s="147"/>
      <c r="E83" s="146"/>
      <c r="F83" s="147"/>
      <c r="G83" s="148"/>
      <c r="H83" s="147"/>
      <c r="I83" s="148"/>
      <c r="J83" s="98">
        <f>SUM(Table356231661[[#This Row],[231 Program]:[State Admin: 1938001]])</f>
        <v>0</v>
      </c>
    </row>
    <row r="84" spans="1:10" ht="15">
      <c r="A84" s="149"/>
      <c r="B84" s="150"/>
      <c r="C84" s="146"/>
      <c r="D84" s="147"/>
      <c r="E84" s="146"/>
      <c r="F84" s="147"/>
      <c r="G84" s="148"/>
      <c r="H84" s="147"/>
      <c r="I84" s="148"/>
      <c r="J84" s="98">
        <f>SUM(Table356231661[[#This Row],[231 Program]:[State Admin: 1938001]])</f>
        <v>0</v>
      </c>
    </row>
    <row r="85" spans="1:10" ht="15">
      <c r="A85" s="149"/>
      <c r="B85" s="152"/>
      <c r="C85" s="153"/>
      <c r="D85" s="147"/>
      <c r="E85" s="148"/>
      <c r="F85" s="147"/>
      <c r="G85" s="148"/>
      <c r="H85" s="147"/>
      <c r="I85" s="148"/>
      <c r="J85" s="151">
        <f>SUM(Table356231661[[#This Row],[231 Program]:[State Admin: 1938001]])</f>
        <v>0</v>
      </c>
    </row>
    <row r="86" spans="1:10" ht="15">
      <c r="A86" s="149"/>
      <c r="B86" s="152"/>
      <c r="C86" s="153"/>
      <c r="D86" s="147"/>
      <c r="E86" s="148"/>
      <c r="F86" s="147"/>
      <c r="G86" s="148"/>
      <c r="H86" s="147"/>
      <c r="I86" s="148"/>
      <c r="J86" s="151">
        <f>SUM(Table356231661[[#This Row],[231 Program]:[State Admin: 1938001]])</f>
        <v>0</v>
      </c>
    </row>
    <row r="87" spans="1:10" ht="15">
      <c r="A87" s="149"/>
      <c r="B87" s="150"/>
      <c r="C87" s="146"/>
      <c r="D87" s="147"/>
      <c r="E87" s="146"/>
      <c r="F87" s="147"/>
      <c r="G87" s="148"/>
      <c r="H87" s="147"/>
      <c r="I87" s="148"/>
      <c r="J87" s="98">
        <f>SUM(Table356231661[[#This Row],[231 Program]:[State Admin: 1938001]])</f>
        <v>0</v>
      </c>
    </row>
    <row r="88" spans="1:10" ht="15">
      <c r="A88" s="149"/>
      <c r="B88" s="150"/>
      <c r="C88" s="146"/>
      <c r="D88" s="147"/>
      <c r="E88" s="146"/>
      <c r="F88" s="147"/>
      <c r="G88" s="148"/>
      <c r="H88" s="147"/>
      <c r="I88" s="148"/>
      <c r="J88" s="98">
        <f>SUM(Table356231661[[#This Row],[231 Program]:[State Admin: 1938001]])</f>
        <v>0</v>
      </c>
    </row>
    <row r="89" spans="1:10" ht="15">
      <c r="A89" s="149"/>
      <c r="B89" s="150"/>
      <c r="C89" s="146"/>
      <c r="D89" s="147"/>
      <c r="E89" s="146"/>
      <c r="F89" s="147"/>
      <c r="G89" s="148"/>
      <c r="H89" s="147"/>
      <c r="I89" s="148"/>
      <c r="J89" s="98">
        <f>SUM(Table356231661[[#This Row],[231 Program]:[State Admin: 1938001]])</f>
        <v>0</v>
      </c>
    </row>
    <row r="90" spans="1:10" ht="15">
      <c r="A90" s="149"/>
      <c r="B90" s="150"/>
      <c r="C90" s="146"/>
      <c r="D90" s="147"/>
      <c r="E90" s="146"/>
      <c r="F90" s="147"/>
      <c r="G90" s="148"/>
      <c r="H90" s="147"/>
      <c r="I90" s="148"/>
      <c r="J90" s="98">
        <f>SUM(Table356231661[[#This Row],[231 Program]:[State Admin: 1938001]])</f>
        <v>0</v>
      </c>
    </row>
    <row r="91" spans="1:10" ht="15.75" thickBot="1">
      <c r="A91" s="94" t="s">
        <v>16</v>
      </c>
      <c r="B91" s="95"/>
      <c r="C91" s="97">
        <f aca="true" t="shared" si="5" ref="C91:I91">SUM(C83:C90)</f>
        <v>0</v>
      </c>
      <c r="D91" s="88">
        <f t="shared" si="5"/>
        <v>0</v>
      </c>
      <c r="E91" s="88">
        <f t="shared" si="5"/>
        <v>0</v>
      </c>
      <c r="F91" s="88">
        <f t="shared" si="5"/>
        <v>0</v>
      </c>
      <c r="G91" s="88">
        <f t="shared" si="5"/>
        <v>0</v>
      </c>
      <c r="H91" s="88">
        <f t="shared" si="5"/>
        <v>0</v>
      </c>
      <c r="I91" s="88">
        <f t="shared" si="5"/>
        <v>0</v>
      </c>
      <c r="J91" s="97">
        <f>SUM(Table356231661[[#This Row],[231 Program]:[State Admin: 1938001]])</f>
        <v>0</v>
      </c>
    </row>
    <row r="92" ht="15.75" thickTop="1"/>
    <row r="93" spans="1:10" ht="16.5" thickBot="1">
      <c r="A93" s="274" t="s">
        <v>12</v>
      </c>
      <c r="B93" s="229"/>
      <c r="C93" s="229"/>
      <c r="D93" s="229"/>
      <c r="E93" s="229"/>
      <c r="F93" s="229"/>
      <c r="G93" s="229"/>
      <c r="H93" s="229"/>
      <c r="I93" s="229"/>
      <c r="J93" s="229"/>
    </row>
    <row r="94" spans="1:10" ht="17.25" thickBot="1" thickTop="1">
      <c r="A94" s="284" t="s">
        <v>93</v>
      </c>
      <c r="B94" s="285"/>
      <c r="C94" s="286"/>
      <c r="D94" s="287" t="s">
        <v>109</v>
      </c>
      <c r="E94" s="282"/>
      <c r="F94" s="282"/>
      <c r="G94" s="282"/>
      <c r="H94" s="282"/>
      <c r="I94" s="282"/>
      <c r="J94" s="283"/>
    </row>
    <row r="95" spans="1:10" ht="45.75" thickTop="1">
      <c r="A95" s="92" t="s">
        <v>94</v>
      </c>
      <c r="B95" s="78" t="s">
        <v>95</v>
      </c>
      <c r="C95" s="96" t="s">
        <v>98</v>
      </c>
      <c r="D95" s="70" t="s">
        <v>88</v>
      </c>
      <c r="E95" s="71" t="s">
        <v>89</v>
      </c>
      <c r="F95" s="70" t="s">
        <v>90</v>
      </c>
      <c r="G95" s="72" t="s">
        <v>83</v>
      </c>
      <c r="H95" s="70" t="s">
        <v>84</v>
      </c>
      <c r="I95" s="72" t="s">
        <v>85</v>
      </c>
      <c r="J95" s="96" t="s">
        <v>102</v>
      </c>
    </row>
    <row r="96" spans="1:10" ht="15">
      <c r="A96" s="154"/>
      <c r="B96" s="155"/>
      <c r="C96" s="156"/>
      <c r="D96" s="157"/>
      <c r="E96" s="156"/>
      <c r="F96" s="157"/>
      <c r="G96" s="156"/>
      <c r="H96" s="157"/>
      <c r="I96" s="156"/>
      <c r="J96" s="98">
        <f>SUM(Table3562371762[[#This Row],[231 Program]:[State Admin: 1938001]])</f>
        <v>0</v>
      </c>
    </row>
    <row r="97" spans="1:10" ht="15">
      <c r="A97" s="158"/>
      <c r="B97" s="159"/>
      <c r="C97" s="160"/>
      <c r="D97" s="157"/>
      <c r="E97" s="156"/>
      <c r="F97" s="157"/>
      <c r="G97" s="156"/>
      <c r="H97" s="157"/>
      <c r="I97" s="156"/>
      <c r="J97" s="98">
        <f>SUM(Table3562371762[[#This Row],[231 Program]:[State Admin: 1938001]])</f>
        <v>0</v>
      </c>
    </row>
    <row r="98" spans="1:10" ht="15">
      <c r="A98" s="158"/>
      <c r="B98" s="159"/>
      <c r="C98" s="156"/>
      <c r="D98" s="157"/>
      <c r="E98" s="156"/>
      <c r="F98" s="157"/>
      <c r="G98" s="156"/>
      <c r="H98" s="157"/>
      <c r="I98" s="156"/>
      <c r="J98" s="151">
        <f>SUM(Table3562371762[[#This Row],[231 Program]:[State Admin: 1938001]])</f>
        <v>0</v>
      </c>
    </row>
    <row r="99" spans="1:10" ht="15">
      <c r="A99" s="158"/>
      <c r="B99" s="159"/>
      <c r="C99" s="156"/>
      <c r="D99" s="157"/>
      <c r="E99" s="156"/>
      <c r="F99" s="157"/>
      <c r="G99" s="156"/>
      <c r="H99" s="157"/>
      <c r="I99" s="156"/>
      <c r="J99" s="151">
        <f>SUM(Table3562371762[[#This Row],[231 Program]:[State Admin: 1938001]])</f>
        <v>0</v>
      </c>
    </row>
    <row r="100" spans="1:10" ht="15">
      <c r="A100" s="158"/>
      <c r="B100" s="159"/>
      <c r="C100" s="156"/>
      <c r="D100" s="157"/>
      <c r="E100" s="156"/>
      <c r="F100" s="157"/>
      <c r="G100" s="156"/>
      <c r="H100" s="157"/>
      <c r="I100" s="156"/>
      <c r="J100" s="151">
        <f>SUM(Table3562371762[[#This Row],[231 Program]:[State Admin: 1938001]])</f>
        <v>0</v>
      </c>
    </row>
    <row r="101" spans="1:10" ht="15">
      <c r="A101" s="158"/>
      <c r="B101" s="159"/>
      <c r="C101" s="160"/>
      <c r="D101" s="157"/>
      <c r="E101" s="156"/>
      <c r="F101" s="157"/>
      <c r="G101" s="156"/>
      <c r="H101" s="157"/>
      <c r="I101" s="156"/>
      <c r="J101" s="98">
        <f>SUM(Table3562371762[[#This Row],[231 Program]:[State Admin: 1938001]])</f>
        <v>0</v>
      </c>
    </row>
    <row r="102" spans="1:10" ht="15">
      <c r="A102" s="158"/>
      <c r="B102" s="159"/>
      <c r="C102" s="160"/>
      <c r="D102" s="157"/>
      <c r="E102" s="156"/>
      <c r="F102" s="157"/>
      <c r="G102" s="156"/>
      <c r="H102" s="157"/>
      <c r="I102" s="156"/>
      <c r="J102" s="98">
        <f>SUM(Table3562371762[[#This Row],[231 Program]:[State Admin: 1938001]])</f>
        <v>0</v>
      </c>
    </row>
    <row r="103" spans="1:10" ht="15">
      <c r="A103" s="158"/>
      <c r="B103" s="159"/>
      <c r="C103" s="160"/>
      <c r="D103" s="157"/>
      <c r="E103" s="156"/>
      <c r="F103" s="157"/>
      <c r="G103" s="156"/>
      <c r="H103" s="157"/>
      <c r="I103" s="156"/>
      <c r="J103" s="98">
        <f>SUM(Table3562371762[[#This Row],[231 Program]:[State Admin: 1938001]])</f>
        <v>0</v>
      </c>
    </row>
    <row r="104" spans="1:10" ht="15.75" thickBot="1">
      <c r="A104" s="94" t="s">
        <v>16</v>
      </c>
      <c r="B104" s="95"/>
      <c r="C104" s="97">
        <f aca="true" t="shared" si="6" ref="C104:I104">SUM(C96:C103)</f>
        <v>0</v>
      </c>
      <c r="D104" s="88">
        <f t="shared" si="6"/>
        <v>0</v>
      </c>
      <c r="E104" s="88">
        <f t="shared" si="6"/>
        <v>0</v>
      </c>
      <c r="F104" s="88">
        <f t="shared" si="6"/>
        <v>0</v>
      </c>
      <c r="G104" s="88">
        <f t="shared" si="6"/>
        <v>0</v>
      </c>
      <c r="H104" s="88">
        <f t="shared" si="6"/>
        <v>0</v>
      </c>
      <c r="I104" s="88">
        <f t="shared" si="6"/>
        <v>0</v>
      </c>
      <c r="J104" s="97">
        <f>SUM(Table3562371762[[#This Row],[231 Program]:[State Admin: 1938001]])</f>
        <v>0</v>
      </c>
    </row>
    <row r="105" ht="15.75" thickTop="1"/>
    <row r="106" spans="1:10" ht="16.5" thickBot="1">
      <c r="A106" s="274" t="s">
        <v>13</v>
      </c>
      <c r="B106" s="229"/>
      <c r="C106" s="229"/>
      <c r="D106" s="229"/>
      <c r="E106" s="229"/>
      <c r="F106" s="229"/>
      <c r="G106" s="229"/>
      <c r="H106" s="229"/>
      <c r="I106" s="229"/>
      <c r="J106" s="229"/>
    </row>
    <row r="107" spans="1:10" ht="17.25" thickBot="1" thickTop="1">
      <c r="A107" s="284" t="s">
        <v>93</v>
      </c>
      <c r="B107" s="285"/>
      <c r="C107" s="286"/>
      <c r="D107" s="287" t="s">
        <v>109</v>
      </c>
      <c r="E107" s="282"/>
      <c r="F107" s="282"/>
      <c r="G107" s="282"/>
      <c r="H107" s="282"/>
      <c r="I107" s="282"/>
      <c r="J107" s="283"/>
    </row>
    <row r="108" spans="1:10" ht="45.75" thickTop="1">
      <c r="A108" s="92" t="s">
        <v>94</v>
      </c>
      <c r="B108" s="78" t="s">
        <v>99</v>
      </c>
      <c r="C108" s="96" t="s">
        <v>96</v>
      </c>
      <c r="D108" s="70" t="s">
        <v>88</v>
      </c>
      <c r="E108" s="71" t="s">
        <v>89</v>
      </c>
      <c r="F108" s="70" t="s">
        <v>90</v>
      </c>
      <c r="G108" s="72" t="s">
        <v>83</v>
      </c>
      <c r="H108" s="70" t="s">
        <v>84</v>
      </c>
      <c r="I108" s="72" t="s">
        <v>85</v>
      </c>
      <c r="J108" s="96" t="s">
        <v>102</v>
      </c>
    </row>
    <row r="109" spans="1:10" ht="15">
      <c r="A109" s="154"/>
      <c r="B109" s="155"/>
      <c r="C109" s="156"/>
      <c r="D109" s="157"/>
      <c r="E109" s="156"/>
      <c r="F109" s="157"/>
      <c r="G109" s="156"/>
      <c r="H109" s="157"/>
      <c r="I109" s="156"/>
      <c r="J109" s="98">
        <f>SUM(Table35623781863[[#This Row],[231 Program]:[State Admin: 1938001]])</f>
        <v>0</v>
      </c>
    </row>
    <row r="110" spans="1:10" ht="15">
      <c r="A110" s="158"/>
      <c r="B110" s="159"/>
      <c r="C110" s="160"/>
      <c r="D110" s="157"/>
      <c r="E110" s="156"/>
      <c r="F110" s="157"/>
      <c r="G110" s="156"/>
      <c r="H110" s="157"/>
      <c r="I110" s="156"/>
      <c r="J110" s="98">
        <f>SUM(Table35623781863[[#This Row],[231 Program]:[State Admin: 1938001]])</f>
        <v>0</v>
      </c>
    </row>
    <row r="111" spans="1:10" ht="15">
      <c r="A111" s="158"/>
      <c r="B111" s="159"/>
      <c r="C111" s="156"/>
      <c r="D111" s="157"/>
      <c r="E111" s="156"/>
      <c r="F111" s="157"/>
      <c r="G111" s="156"/>
      <c r="H111" s="157"/>
      <c r="I111" s="156"/>
      <c r="J111" s="151">
        <f>SUM(Table35623781863[[#This Row],[231 Program]:[State Admin: 1938001]])</f>
        <v>0</v>
      </c>
    </row>
    <row r="112" spans="1:10" ht="15">
      <c r="A112" s="158"/>
      <c r="B112" s="159"/>
      <c r="C112" s="156"/>
      <c r="D112" s="157"/>
      <c r="E112" s="156"/>
      <c r="F112" s="157"/>
      <c r="G112" s="156"/>
      <c r="H112" s="157"/>
      <c r="I112" s="156"/>
      <c r="J112" s="151">
        <f>SUM(Table35623781863[[#This Row],[231 Program]:[State Admin: 1938001]])</f>
        <v>0</v>
      </c>
    </row>
    <row r="113" spans="1:10" ht="15">
      <c r="A113" s="158"/>
      <c r="B113" s="159"/>
      <c r="C113" s="160"/>
      <c r="D113" s="157"/>
      <c r="E113" s="156"/>
      <c r="F113" s="157"/>
      <c r="G113" s="156"/>
      <c r="H113" s="157"/>
      <c r="I113" s="156"/>
      <c r="J113" s="98">
        <f>SUM(Table35623781863[[#This Row],[231 Program]:[State Admin: 1938001]])</f>
        <v>0</v>
      </c>
    </row>
    <row r="114" spans="1:10" ht="15">
      <c r="A114" s="158"/>
      <c r="B114" s="159"/>
      <c r="C114" s="160"/>
      <c r="D114" s="157"/>
      <c r="E114" s="156"/>
      <c r="F114" s="157"/>
      <c r="G114" s="156"/>
      <c r="H114" s="157"/>
      <c r="I114" s="156"/>
      <c r="J114" s="98">
        <f>SUM(Table35623781863[[#This Row],[231 Program]:[State Admin: 1938001]])</f>
        <v>0</v>
      </c>
    </row>
    <row r="115" spans="1:10" ht="15">
      <c r="A115" s="158"/>
      <c r="B115" s="159"/>
      <c r="C115" s="160"/>
      <c r="D115" s="157"/>
      <c r="E115" s="156"/>
      <c r="F115" s="157"/>
      <c r="G115" s="156"/>
      <c r="H115" s="157"/>
      <c r="I115" s="156"/>
      <c r="J115" s="98">
        <f>SUM(Table35623781863[[#This Row],[231 Program]:[State Admin: 1938001]])</f>
        <v>0</v>
      </c>
    </row>
    <row r="116" spans="1:10" ht="15">
      <c r="A116" s="158"/>
      <c r="B116" s="159"/>
      <c r="C116" s="160"/>
      <c r="D116" s="157"/>
      <c r="E116" s="156"/>
      <c r="F116" s="157"/>
      <c r="G116" s="156"/>
      <c r="H116" s="157"/>
      <c r="I116" s="156"/>
      <c r="J116" s="98">
        <f>SUM(Table35623781863[[#This Row],[231 Program]:[State Admin: 1938001]])</f>
        <v>0</v>
      </c>
    </row>
    <row r="117" spans="1:10" ht="15.75" thickBot="1">
      <c r="A117" s="94" t="s">
        <v>16</v>
      </c>
      <c r="B117" s="95"/>
      <c r="C117" s="97">
        <f aca="true" t="shared" si="7" ref="C117:I117">SUM(C109:C116)</f>
        <v>0</v>
      </c>
      <c r="D117" s="88">
        <f t="shared" si="7"/>
        <v>0</v>
      </c>
      <c r="E117" s="88">
        <f t="shared" si="7"/>
        <v>0</v>
      </c>
      <c r="F117" s="88">
        <f t="shared" si="7"/>
        <v>0</v>
      </c>
      <c r="G117" s="88">
        <f t="shared" si="7"/>
        <v>0</v>
      </c>
      <c r="H117" s="88">
        <f t="shared" si="7"/>
        <v>0</v>
      </c>
      <c r="I117" s="88">
        <f t="shared" si="7"/>
        <v>0</v>
      </c>
      <c r="J117" s="97">
        <f>SUM(Table35623781863[[#This Row],[231 Program]:[State Admin: 1938001]])</f>
        <v>0</v>
      </c>
    </row>
    <row r="118" ht="15.75" thickTop="1"/>
    <row r="119" spans="1:10" ht="16.5" thickBot="1">
      <c r="A119" s="274" t="s">
        <v>100</v>
      </c>
      <c r="B119" s="229"/>
      <c r="C119" s="229"/>
      <c r="D119" s="229"/>
      <c r="E119" s="229"/>
      <c r="F119" s="229"/>
      <c r="G119" s="229"/>
      <c r="H119" s="229"/>
      <c r="I119" s="229"/>
      <c r="J119" s="229"/>
    </row>
    <row r="120" spans="1:10" ht="17.25" thickBot="1" thickTop="1">
      <c r="A120" s="284" t="s">
        <v>93</v>
      </c>
      <c r="B120" s="285"/>
      <c r="C120" s="286"/>
      <c r="D120" s="287" t="s">
        <v>109</v>
      </c>
      <c r="E120" s="282"/>
      <c r="F120" s="282"/>
      <c r="G120" s="282"/>
      <c r="H120" s="282"/>
      <c r="I120" s="282"/>
      <c r="J120" s="283"/>
    </row>
    <row r="121" spans="1:10" ht="45.75" thickTop="1">
      <c r="A121" s="92" t="s">
        <v>101</v>
      </c>
      <c r="B121" s="78" t="s">
        <v>95</v>
      </c>
      <c r="C121" s="79" t="s">
        <v>96</v>
      </c>
      <c r="D121" s="161" t="s">
        <v>88</v>
      </c>
      <c r="E121" s="162" t="s">
        <v>89</v>
      </c>
      <c r="F121" s="70" t="s">
        <v>90</v>
      </c>
      <c r="G121" s="72" t="s">
        <v>83</v>
      </c>
      <c r="H121" s="70" t="s">
        <v>84</v>
      </c>
      <c r="I121" s="72" t="s">
        <v>85</v>
      </c>
      <c r="J121" s="96" t="s">
        <v>102</v>
      </c>
    </row>
    <row r="122" spans="1:10" ht="15">
      <c r="A122" s="154"/>
      <c r="B122" s="155"/>
      <c r="C122" s="165"/>
      <c r="D122" s="166"/>
      <c r="E122" s="167"/>
      <c r="F122" s="157"/>
      <c r="G122" s="156"/>
      <c r="H122" s="157"/>
      <c r="I122" s="156"/>
      <c r="J122" s="98">
        <f>SUM(Table356237891964[[#This Row],[231 Program]:[State Admin: 1938001]])</f>
        <v>0</v>
      </c>
    </row>
    <row r="123" spans="1:10" ht="15">
      <c r="A123" s="158"/>
      <c r="B123" s="159"/>
      <c r="C123" s="168"/>
      <c r="D123" s="157"/>
      <c r="E123" s="156"/>
      <c r="F123" s="157"/>
      <c r="G123" s="156"/>
      <c r="H123" s="157"/>
      <c r="I123" s="156"/>
      <c r="J123" s="98">
        <f>SUM(Table356237891964[[#This Row],[231 Program]:[State Admin: 1938001]])</f>
        <v>0</v>
      </c>
    </row>
    <row r="124" spans="1:10" ht="15">
      <c r="A124" s="158"/>
      <c r="B124" s="159"/>
      <c r="C124" s="165"/>
      <c r="D124" s="157"/>
      <c r="E124" s="156"/>
      <c r="F124" s="157"/>
      <c r="G124" s="156"/>
      <c r="H124" s="157"/>
      <c r="I124" s="156"/>
      <c r="J124" s="151">
        <f>SUM(Table356237891964[[#This Row],[231 Program]:[State Admin: 1938001]])</f>
        <v>0</v>
      </c>
    </row>
    <row r="125" spans="1:10" ht="15">
      <c r="A125" s="158"/>
      <c r="B125" s="159"/>
      <c r="C125" s="165"/>
      <c r="D125" s="157"/>
      <c r="E125" s="156"/>
      <c r="F125" s="157"/>
      <c r="G125" s="156"/>
      <c r="H125" s="157"/>
      <c r="I125" s="156"/>
      <c r="J125" s="151">
        <f>SUM(Table356237891964[[#This Row],[231 Program]:[State Admin: 1938001]])</f>
        <v>0</v>
      </c>
    </row>
    <row r="126" spans="1:10" ht="15">
      <c r="A126" s="158"/>
      <c r="B126" s="159"/>
      <c r="C126" s="165"/>
      <c r="D126" s="157"/>
      <c r="E126" s="156"/>
      <c r="F126" s="157"/>
      <c r="G126" s="156"/>
      <c r="H126" s="157"/>
      <c r="I126" s="156"/>
      <c r="J126" s="151">
        <f>SUM(Table356237891964[[#This Row],[231 Program]:[State Admin: 1938001]])</f>
        <v>0</v>
      </c>
    </row>
    <row r="127" spans="1:10" ht="15">
      <c r="A127" s="158"/>
      <c r="B127" s="159"/>
      <c r="C127" s="168"/>
      <c r="D127" s="157"/>
      <c r="E127" s="156"/>
      <c r="F127" s="157"/>
      <c r="G127" s="156"/>
      <c r="H127" s="157"/>
      <c r="I127" s="156"/>
      <c r="J127" s="98">
        <f>SUM(Table356237891964[[#This Row],[231 Program]:[State Admin: 1938001]])</f>
        <v>0</v>
      </c>
    </row>
    <row r="128" spans="1:10" ht="15">
      <c r="A128" s="158"/>
      <c r="B128" s="159"/>
      <c r="C128" s="168"/>
      <c r="D128" s="157"/>
      <c r="E128" s="156"/>
      <c r="F128" s="157"/>
      <c r="G128" s="156"/>
      <c r="H128" s="157"/>
      <c r="I128" s="156"/>
      <c r="J128" s="98">
        <f>SUM(Table356237891964[[#This Row],[231 Program]:[State Admin: 1938001]])</f>
        <v>0</v>
      </c>
    </row>
    <row r="129" spans="1:10" ht="15">
      <c r="A129" s="158"/>
      <c r="B129" s="159"/>
      <c r="C129" s="168"/>
      <c r="D129" s="169"/>
      <c r="E129" s="170"/>
      <c r="F129" s="157"/>
      <c r="G129" s="156"/>
      <c r="H129" s="157"/>
      <c r="I129" s="156"/>
      <c r="J129" s="98">
        <f>SUM(Table356237891964[[#This Row],[231 Program]:[State Admin: 1938001]])</f>
        <v>0</v>
      </c>
    </row>
    <row r="130" spans="1:10" ht="15.75" thickBot="1">
      <c r="A130" s="94" t="s">
        <v>16</v>
      </c>
      <c r="B130" s="95"/>
      <c r="C130" s="108">
        <f aca="true" t="shared" si="8" ref="C130:I130">SUM(C122:C129)</f>
        <v>0</v>
      </c>
      <c r="D130" s="163">
        <f t="shared" si="8"/>
        <v>0</v>
      </c>
      <c r="E130" s="164">
        <f t="shared" si="8"/>
        <v>0</v>
      </c>
      <c r="F130" s="88">
        <f t="shared" si="8"/>
        <v>0</v>
      </c>
      <c r="G130" s="89">
        <f t="shared" si="8"/>
        <v>0</v>
      </c>
      <c r="H130" s="88">
        <f t="shared" si="8"/>
        <v>0</v>
      </c>
      <c r="I130" s="88">
        <f t="shared" si="8"/>
        <v>0</v>
      </c>
      <c r="J130" s="97">
        <f>SUM(Table356237891964[[#This Row],[231 Program]:[State Admin: 1938001]])</f>
        <v>0</v>
      </c>
    </row>
    <row r="131" ht="15.75" thickTop="1"/>
  </sheetData>
  <mergeCells count="27">
    <mergeCell ref="A1:L1"/>
    <mergeCell ref="A2:E2"/>
    <mergeCell ref="F2:L2"/>
    <mergeCell ref="A22:M22"/>
    <mergeCell ref="A23:F23"/>
    <mergeCell ref="G23:M23"/>
    <mergeCell ref="A40:J40"/>
    <mergeCell ref="A42:C42"/>
    <mergeCell ref="D42:J42"/>
    <mergeCell ref="A54:J54"/>
    <mergeCell ref="A55:C55"/>
    <mergeCell ref="D55:J55"/>
    <mergeCell ref="A67:J67"/>
    <mergeCell ref="A68:C68"/>
    <mergeCell ref="D68:J68"/>
    <mergeCell ref="A80:J80"/>
    <mergeCell ref="A81:C81"/>
    <mergeCell ref="D81:J81"/>
    <mergeCell ref="A119:J119"/>
    <mergeCell ref="A120:C120"/>
    <mergeCell ref="D120:J120"/>
    <mergeCell ref="A93:J93"/>
    <mergeCell ref="A94:C94"/>
    <mergeCell ref="D94:J94"/>
    <mergeCell ref="A106:J106"/>
    <mergeCell ref="A107:C107"/>
    <mergeCell ref="D107:J107"/>
  </mergeCells>
  <conditionalFormatting sqref="J65">
    <cfRule type="cellIs" priority="9" dxfId="140" operator="equal">
      <formula>$C$69</formula>
    </cfRule>
  </conditionalFormatting>
  <conditionalFormatting sqref="J91">
    <cfRule type="cellIs" priority="8" dxfId="140" operator="equal">
      <formula>$C$95</formula>
    </cfRule>
  </conditionalFormatting>
  <conditionalFormatting sqref="J104">
    <cfRule type="cellIs" priority="7" dxfId="140" operator="equal">
      <formula>$C$108</formula>
    </cfRule>
  </conditionalFormatting>
  <conditionalFormatting sqref="J117">
    <cfRule type="cellIs" priority="6" dxfId="140" operator="equal">
      <formula>$C$121</formula>
    </cfRule>
  </conditionalFormatting>
  <conditionalFormatting sqref="J130">
    <cfRule type="cellIs" priority="5" dxfId="140" operator="equal">
      <formula>$C$121</formula>
    </cfRule>
  </conditionalFormatting>
  <conditionalFormatting sqref="J77">
    <cfRule type="cellIs" priority="4" dxfId="140" operator="equal">
      <formula>$C$69</formula>
    </cfRule>
  </conditionalFormatting>
  <conditionalFormatting sqref="J52">
    <cfRule type="cellIs" priority="1" dxfId="140" operator="equal">
      <formula>$C$52</formula>
    </cfRule>
    <cfRule type="cellIs" priority="3" dxfId="140" operator="equal">
      <formula>$C$56</formula>
    </cfRule>
  </conditionalFormatting>
  <conditionalFormatting sqref="M38">
    <cfRule type="cellIs" priority="2" dxfId="140" operator="equal">
      <formula>$F$38</formula>
    </cfRule>
  </conditionalFormatting>
  <printOptions/>
  <pageMargins left="0.7" right="0.7" top="0.75" bottom="0.75" header="0.3" footer="0.3"/>
  <pageSetup horizontalDpi="600" verticalDpi="600" orientation="portrait" r:id="rId10"/>
  <tableParts>
    <tablePart r:id="rId6"/>
    <tablePart r:id="rId4"/>
    <tablePart r:id="rId7"/>
    <tablePart r:id="rId2"/>
    <tablePart r:id="rId3"/>
    <tablePart r:id="rId5"/>
    <tablePart r:id="rId9"/>
    <tablePart r:id="rId8"/>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30"/>
  <sheetViews>
    <sheetView workbookViewId="0" topLeftCell="A30">
      <selection activeCell="A41" sqref="A41"/>
    </sheetView>
  </sheetViews>
  <sheetFormatPr defaultColWidth="8.7109375" defaultRowHeight="15"/>
  <cols>
    <col min="1" max="12" width="12.00390625" style="0" customWidth="1"/>
    <col min="13" max="13" width="10.421875" style="0" customWidth="1"/>
  </cols>
  <sheetData>
    <row r="1" spans="1:12" ht="16.5" thickBot="1">
      <c r="A1" s="274" t="s">
        <v>6</v>
      </c>
      <c r="B1" s="229"/>
      <c r="C1" s="229"/>
      <c r="D1" s="229"/>
      <c r="E1" s="229"/>
      <c r="F1" s="229"/>
      <c r="G1" s="229"/>
      <c r="H1" s="229"/>
      <c r="I1" s="229"/>
      <c r="J1" s="229"/>
      <c r="K1" s="229"/>
      <c r="L1" s="229"/>
    </row>
    <row r="2" spans="1:12" ht="17.25" thickBot="1" thickTop="1">
      <c r="A2" s="275" t="s">
        <v>80</v>
      </c>
      <c r="B2" s="276"/>
      <c r="C2" s="276"/>
      <c r="D2" s="276"/>
      <c r="E2" s="277"/>
      <c r="F2" s="278" t="s">
        <v>107</v>
      </c>
      <c r="G2" s="278"/>
      <c r="H2" s="278"/>
      <c r="I2" s="278"/>
      <c r="J2" s="278"/>
      <c r="K2" s="278"/>
      <c r="L2" s="279"/>
    </row>
    <row r="3" spans="1:12" ht="46.5" thickBot="1" thickTop="1">
      <c r="A3" s="92" t="s">
        <v>81</v>
      </c>
      <c r="B3" s="78" t="s">
        <v>82</v>
      </c>
      <c r="C3" s="85" t="s">
        <v>105</v>
      </c>
      <c r="D3" s="85" t="s">
        <v>106</v>
      </c>
      <c r="E3" s="93" t="s">
        <v>108</v>
      </c>
      <c r="F3" s="90" t="s">
        <v>113</v>
      </c>
      <c r="G3" s="71" t="s">
        <v>114</v>
      </c>
      <c r="H3" s="70" t="s">
        <v>112</v>
      </c>
      <c r="I3" s="72" t="s">
        <v>83</v>
      </c>
      <c r="J3" s="70" t="s">
        <v>110</v>
      </c>
      <c r="K3" s="72" t="s">
        <v>111</v>
      </c>
      <c r="L3" s="73" t="s">
        <v>102</v>
      </c>
    </row>
    <row r="4" spans="1:12" ht="15.75" thickTop="1">
      <c r="A4" s="99"/>
      <c r="B4" s="100"/>
      <c r="C4" s="101"/>
      <c r="D4" s="101"/>
      <c r="E4" s="87">
        <f>Table31221[[#This Row],[Monthly Salary]]+Table31221[[#This Row],[Monthly Benefits]]</f>
        <v>0</v>
      </c>
      <c r="F4" s="101"/>
      <c r="G4" s="102"/>
      <c r="H4" s="103"/>
      <c r="I4" s="104"/>
      <c r="J4" s="103"/>
      <c r="K4" s="104"/>
      <c r="L4" s="86">
        <f>SUM(Table31221[[#This Row],[231 Program ]:[State Admin]])</f>
        <v>0</v>
      </c>
    </row>
    <row r="5" spans="1:12" ht="15">
      <c r="A5" s="99"/>
      <c r="B5" s="100"/>
      <c r="C5" s="101"/>
      <c r="D5" s="101"/>
      <c r="E5" s="87">
        <f>Table31221[[#This Row],[Monthly Salary]]+Table31221[[#This Row],[Monthly Benefits]]</f>
        <v>0</v>
      </c>
      <c r="F5" s="101"/>
      <c r="G5" s="102"/>
      <c r="H5" s="103"/>
      <c r="I5" s="104"/>
      <c r="J5" s="103"/>
      <c r="K5" s="104"/>
      <c r="L5" s="86">
        <f>SUM(Table31221[[#This Row],[231 Program ]:[State Admin]])</f>
        <v>0</v>
      </c>
    </row>
    <row r="6" spans="1:12" ht="15">
      <c r="A6" s="99"/>
      <c r="B6" s="100"/>
      <c r="C6" s="101"/>
      <c r="D6" s="101"/>
      <c r="E6" s="87">
        <f>Table31221[[#This Row],[Monthly Salary]]+Table31221[[#This Row],[Monthly Benefits]]</f>
        <v>0</v>
      </c>
      <c r="F6" s="101"/>
      <c r="G6" s="102"/>
      <c r="H6" s="103"/>
      <c r="I6" s="104"/>
      <c r="J6" s="103"/>
      <c r="K6" s="104"/>
      <c r="L6" s="86">
        <f>SUM(Table31221[[#This Row],[231 Program ]:[State Admin]])</f>
        <v>0</v>
      </c>
    </row>
    <row r="7" spans="1:12" ht="15">
      <c r="A7" s="99"/>
      <c r="B7" s="100"/>
      <c r="C7" s="101"/>
      <c r="D7" s="101"/>
      <c r="E7" s="87">
        <f>Table31221[[#This Row],[Monthly Salary]]+Table31221[[#This Row],[Monthly Benefits]]</f>
        <v>0</v>
      </c>
      <c r="F7" s="101"/>
      <c r="G7" s="102"/>
      <c r="H7" s="103"/>
      <c r="I7" s="104"/>
      <c r="J7" s="103"/>
      <c r="K7" s="104"/>
      <c r="L7" s="86">
        <f>SUM(Table31221[[#This Row],[231 Program ]:[State Admin]])</f>
        <v>0</v>
      </c>
    </row>
    <row r="8" spans="1:12" ht="15">
      <c r="A8" s="99"/>
      <c r="B8" s="100"/>
      <c r="C8" s="101"/>
      <c r="D8" s="101"/>
      <c r="E8" s="87">
        <f>Table31221[[#This Row],[Monthly Salary]]+Table31221[[#This Row],[Monthly Benefits]]</f>
        <v>0</v>
      </c>
      <c r="F8" s="101"/>
      <c r="G8" s="102"/>
      <c r="H8" s="103"/>
      <c r="I8" s="104"/>
      <c r="J8" s="103"/>
      <c r="K8" s="104"/>
      <c r="L8" s="86">
        <f>SUM(Table31221[[#This Row],[231 Program ]:[State Admin]])</f>
        <v>0</v>
      </c>
    </row>
    <row r="9" spans="1:12" ht="15">
      <c r="A9" s="99"/>
      <c r="B9" s="100"/>
      <c r="C9" s="101"/>
      <c r="D9" s="101"/>
      <c r="E9" s="87">
        <f>Table31221[[#This Row],[Monthly Salary]]+Table31221[[#This Row],[Monthly Benefits]]</f>
        <v>0</v>
      </c>
      <c r="F9" s="101"/>
      <c r="G9" s="102"/>
      <c r="H9" s="103"/>
      <c r="I9" s="104"/>
      <c r="J9" s="103"/>
      <c r="K9" s="104"/>
      <c r="L9" s="86">
        <f>SUM(Table31221[[#This Row],[231 Program ]:[State Admin]])</f>
        <v>0</v>
      </c>
    </row>
    <row r="10" spans="1:12" ht="15">
      <c r="A10" s="99"/>
      <c r="B10" s="100"/>
      <c r="C10" s="101"/>
      <c r="D10" s="101"/>
      <c r="E10" s="87">
        <f>Table31221[[#This Row],[Monthly Salary]]+Table31221[[#This Row],[Monthly Benefits]]</f>
        <v>0</v>
      </c>
      <c r="F10" s="101"/>
      <c r="G10" s="102"/>
      <c r="H10" s="103"/>
      <c r="I10" s="104"/>
      <c r="J10" s="103"/>
      <c r="K10" s="104"/>
      <c r="L10" s="86">
        <f>SUM(Table31221[[#This Row],[231 Program ]:[State Admin]])</f>
        <v>0</v>
      </c>
    </row>
    <row r="11" spans="1:12" ht="15">
      <c r="A11" s="99"/>
      <c r="B11" s="100"/>
      <c r="C11" s="101"/>
      <c r="D11" s="101"/>
      <c r="E11" s="87">
        <f>Table31221[[#This Row],[Monthly Salary]]+Table31221[[#This Row],[Monthly Benefits]]</f>
        <v>0</v>
      </c>
      <c r="F11" s="101"/>
      <c r="G11" s="102"/>
      <c r="H11" s="103"/>
      <c r="I11" s="104"/>
      <c r="J11" s="103"/>
      <c r="K11" s="104"/>
      <c r="L11" s="86">
        <f>SUM(Table31221[[#This Row],[231 Program ]:[State Admin]])</f>
        <v>0</v>
      </c>
    </row>
    <row r="12" spans="1:12" ht="15">
      <c r="A12" s="99"/>
      <c r="B12" s="100"/>
      <c r="C12" s="101"/>
      <c r="D12" s="101"/>
      <c r="E12" s="87">
        <f>Table31221[[#This Row],[Monthly Salary]]+Table31221[[#This Row],[Monthly Benefits]]</f>
        <v>0</v>
      </c>
      <c r="F12" s="101"/>
      <c r="G12" s="102"/>
      <c r="H12" s="103"/>
      <c r="I12" s="104"/>
      <c r="J12" s="103"/>
      <c r="K12" s="104"/>
      <c r="L12" s="86">
        <f>SUM(Table31221[[#This Row],[231 Program ]:[State Admin]])</f>
        <v>0</v>
      </c>
    </row>
    <row r="13" spans="1:12" ht="15">
      <c r="A13" s="99"/>
      <c r="B13" s="100"/>
      <c r="C13" s="101"/>
      <c r="D13" s="101"/>
      <c r="E13" s="87">
        <f>Table31221[[#This Row],[Monthly Salary]]+Table31221[[#This Row],[Monthly Benefits]]</f>
        <v>0</v>
      </c>
      <c r="F13" s="101"/>
      <c r="G13" s="102"/>
      <c r="H13" s="103"/>
      <c r="I13" s="104"/>
      <c r="J13" s="103"/>
      <c r="K13" s="104"/>
      <c r="L13" s="86">
        <f>SUM(Table31221[[#This Row],[231 Program ]:[State Admin]])</f>
        <v>0</v>
      </c>
    </row>
    <row r="14" spans="1:12" ht="15">
      <c r="A14" s="99"/>
      <c r="B14" s="100"/>
      <c r="C14" s="101"/>
      <c r="D14" s="101"/>
      <c r="E14" s="87">
        <f>Table31221[[#This Row],[Monthly Salary]]+Table31221[[#This Row],[Monthly Benefits]]</f>
        <v>0</v>
      </c>
      <c r="F14" s="101"/>
      <c r="G14" s="102"/>
      <c r="H14" s="103"/>
      <c r="I14" s="104"/>
      <c r="J14" s="103"/>
      <c r="K14" s="104"/>
      <c r="L14" s="86">
        <f>SUM(Table31221[[#This Row],[231 Program ]:[State Admin]])</f>
        <v>0</v>
      </c>
    </row>
    <row r="15" spans="1:12" ht="15">
      <c r="A15" s="99"/>
      <c r="B15" s="100"/>
      <c r="C15" s="101"/>
      <c r="D15" s="101"/>
      <c r="E15" s="87">
        <f>Table31221[[#This Row],[Monthly Salary]]+Table31221[[#This Row],[Monthly Benefits]]</f>
        <v>0</v>
      </c>
      <c r="F15" s="101"/>
      <c r="G15" s="102"/>
      <c r="H15" s="103"/>
      <c r="I15" s="104"/>
      <c r="J15" s="103"/>
      <c r="K15" s="104"/>
      <c r="L15" s="86">
        <f>SUM(Table31221[[#This Row],[231 Program ]:[State Admin]])</f>
        <v>0</v>
      </c>
    </row>
    <row r="16" spans="1:12" ht="15">
      <c r="A16" s="99"/>
      <c r="B16" s="100"/>
      <c r="C16" s="101"/>
      <c r="D16" s="101"/>
      <c r="E16" s="87">
        <f>Table31221[[#This Row],[Monthly Salary]]+Table31221[[#This Row],[Monthly Benefits]]</f>
        <v>0</v>
      </c>
      <c r="F16" s="101"/>
      <c r="G16" s="102"/>
      <c r="H16" s="103"/>
      <c r="I16" s="104"/>
      <c r="J16" s="103"/>
      <c r="K16" s="104"/>
      <c r="L16" s="86">
        <f>SUM(Table31221[[#This Row],[231 Program ]:[State Admin]])</f>
        <v>0</v>
      </c>
    </row>
    <row r="17" spans="1:12" ht="15">
      <c r="A17" s="99"/>
      <c r="B17" s="100"/>
      <c r="C17" s="101"/>
      <c r="D17" s="101"/>
      <c r="E17" s="87">
        <f>Table31221[[#This Row],[Monthly Salary]]+Table31221[[#This Row],[Monthly Benefits]]</f>
        <v>0</v>
      </c>
      <c r="F17" s="101"/>
      <c r="G17" s="102"/>
      <c r="H17" s="103"/>
      <c r="I17" s="104"/>
      <c r="J17" s="103"/>
      <c r="K17" s="104"/>
      <c r="L17" s="86">
        <f>SUM(Table31221[[#This Row],[231 Program ]:[State Admin]])</f>
        <v>0</v>
      </c>
    </row>
    <row r="18" spans="1:12" ht="15">
      <c r="A18" s="99"/>
      <c r="B18" s="100"/>
      <c r="C18" s="101"/>
      <c r="D18" s="101"/>
      <c r="E18" s="87">
        <f>Table31221[[#This Row],[Monthly Salary]]+Table31221[[#This Row],[Monthly Benefits]]</f>
        <v>0</v>
      </c>
      <c r="F18" s="101"/>
      <c r="G18" s="102"/>
      <c r="H18" s="103"/>
      <c r="I18" s="104"/>
      <c r="J18" s="103"/>
      <c r="K18" s="104"/>
      <c r="L18" s="86">
        <f>SUM(Table31221[[#This Row],[231 Program ]:[State Admin]])</f>
        <v>0</v>
      </c>
    </row>
    <row r="19" spans="1:12" ht="15">
      <c r="A19" s="120"/>
      <c r="B19" s="121"/>
      <c r="C19" s="110"/>
      <c r="D19" s="110"/>
      <c r="E19" s="109">
        <f>Table31221[[#This Row],[Monthly Salary]]+Table31221[[#This Row],[Monthly Benefits]]</f>
        <v>0</v>
      </c>
      <c r="F19" s="110"/>
      <c r="G19" s="122"/>
      <c r="H19" s="123"/>
      <c r="I19" s="124"/>
      <c r="J19" s="123"/>
      <c r="K19" s="124"/>
      <c r="L19" s="119">
        <f>SUM(Table31221[[#This Row],[231 Program ]:[State Admin]])</f>
        <v>0</v>
      </c>
    </row>
    <row r="20" spans="1:12" ht="15">
      <c r="A20" s="117" t="s">
        <v>16</v>
      </c>
      <c r="B20" s="117"/>
      <c r="C20" s="118">
        <f>SUM(C4:C19)</f>
        <v>0</v>
      </c>
      <c r="D20" s="118">
        <f>SUM(D4:D19)</f>
        <v>0</v>
      </c>
      <c r="E20" s="118">
        <f>Table31221[[#This Row],[Monthly Salary]]+Table31221[[#This Row],[Monthly Benefits]]</f>
        <v>0</v>
      </c>
      <c r="F20" s="118">
        <f aca="true" t="shared" si="0" ref="F20:K20">SUM(F4:F19)</f>
        <v>0</v>
      </c>
      <c r="G20" s="118">
        <f t="shared" si="0"/>
        <v>0</v>
      </c>
      <c r="H20" s="118">
        <f t="shared" si="0"/>
        <v>0</v>
      </c>
      <c r="I20" s="118">
        <f t="shared" si="0"/>
        <v>0</v>
      </c>
      <c r="J20" s="118">
        <f t="shared" si="0"/>
        <v>0</v>
      </c>
      <c r="K20" s="118">
        <f t="shared" si="0"/>
        <v>0</v>
      </c>
      <c r="L20" s="118">
        <f>SUM(L4:L19)</f>
        <v>0</v>
      </c>
    </row>
    <row r="21" spans="1:12" ht="15">
      <c r="A21" s="105"/>
      <c r="B21" s="105"/>
      <c r="C21" s="106"/>
      <c r="D21" s="106"/>
      <c r="E21" s="107"/>
      <c r="F21" s="77"/>
      <c r="G21" s="77"/>
      <c r="H21" s="77"/>
      <c r="I21" s="77"/>
      <c r="J21" s="77"/>
      <c r="K21" s="77"/>
      <c r="L21" s="107"/>
    </row>
    <row r="22" spans="1:13" ht="15.75">
      <c r="A22" s="291" t="s">
        <v>7</v>
      </c>
      <c r="B22" s="229"/>
      <c r="C22" s="229"/>
      <c r="D22" s="229"/>
      <c r="E22" s="229"/>
      <c r="F22" s="229"/>
      <c r="G22" s="229"/>
      <c r="H22" s="229"/>
      <c r="I22" s="229"/>
      <c r="J22" s="229"/>
      <c r="K22" s="229"/>
      <c r="L22" s="229"/>
      <c r="M22" s="292"/>
    </row>
    <row r="23" spans="1:13" ht="16.5" thickBot="1">
      <c r="A23" s="295" t="s">
        <v>80</v>
      </c>
      <c r="B23" s="296"/>
      <c r="C23" s="296"/>
      <c r="D23" s="296"/>
      <c r="E23" s="296"/>
      <c r="F23" s="296"/>
      <c r="G23" s="293" t="s">
        <v>109</v>
      </c>
      <c r="H23" s="293"/>
      <c r="I23" s="293"/>
      <c r="J23" s="293"/>
      <c r="K23" s="293"/>
      <c r="L23" s="293"/>
      <c r="M23" s="294"/>
    </row>
    <row r="24" spans="1:13" ht="45.75" thickTop="1">
      <c r="A24" s="114" t="s">
        <v>81</v>
      </c>
      <c r="B24" s="85" t="s">
        <v>82</v>
      </c>
      <c r="C24" s="85" t="s">
        <v>103</v>
      </c>
      <c r="D24" s="85" t="s">
        <v>104</v>
      </c>
      <c r="E24" s="115" t="s">
        <v>116</v>
      </c>
      <c r="F24" s="93" t="s">
        <v>108</v>
      </c>
      <c r="G24" s="114" t="s">
        <v>88</v>
      </c>
      <c r="H24" s="93" t="s">
        <v>89</v>
      </c>
      <c r="I24" s="114" t="s">
        <v>90</v>
      </c>
      <c r="J24" s="116" t="s">
        <v>83</v>
      </c>
      <c r="K24" s="114" t="s">
        <v>115</v>
      </c>
      <c r="L24" s="116" t="s">
        <v>111</v>
      </c>
      <c r="M24" s="115" t="s">
        <v>102</v>
      </c>
    </row>
    <row r="25" spans="1:13" ht="15">
      <c r="A25" s="99"/>
      <c r="B25" s="111"/>
      <c r="C25" s="111"/>
      <c r="D25" s="112"/>
      <c r="E25" s="113"/>
      <c r="F25" s="87">
        <f>(Table351322[[#This Row],[Hours Worked]]*Table351322[[#This Row],[Hourly Rate]])+Table351322[[#This Row],[Benefits]]</f>
        <v>0</v>
      </c>
      <c r="G25" s="103"/>
      <c r="H25" s="102"/>
      <c r="I25" s="103"/>
      <c r="J25" s="104"/>
      <c r="K25" s="103"/>
      <c r="L25" s="104"/>
      <c r="M25" s="74">
        <f>SUM(Table351322[[#This Row],[231 Program]:[State Admin]])</f>
        <v>0</v>
      </c>
    </row>
    <row r="26" spans="1:13" ht="15">
      <c r="A26" s="99"/>
      <c r="B26" s="111"/>
      <c r="C26" s="111"/>
      <c r="D26" s="112"/>
      <c r="E26" s="113"/>
      <c r="F26" s="87">
        <f>(Table351322[[#This Row],[Hours Worked]]*Table351322[[#This Row],[Hourly Rate]])+Table351322[[#This Row],[Benefits]]</f>
        <v>0</v>
      </c>
      <c r="G26" s="103"/>
      <c r="H26" s="102"/>
      <c r="I26" s="103"/>
      <c r="J26" s="104"/>
      <c r="K26" s="103"/>
      <c r="L26" s="104"/>
      <c r="M26" s="74">
        <f>SUM(Table351322[[#This Row],[231 Program]:[State Admin]])</f>
        <v>0</v>
      </c>
    </row>
    <row r="27" spans="1:13" ht="15">
      <c r="A27" s="99"/>
      <c r="B27" s="111"/>
      <c r="C27" s="111"/>
      <c r="D27" s="112"/>
      <c r="E27" s="113"/>
      <c r="F27" s="87">
        <f>(Table351322[[#This Row],[Hours Worked]]*Table351322[[#This Row],[Hourly Rate]])+Table351322[[#This Row],[Benefits]]</f>
        <v>0</v>
      </c>
      <c r="G27" s="103"/>
      <c r="H27" s="102"/>
      <c r="I27" s="103"/>
      <c r="J27" s="104"/>
      <c r="K27" s="103"/>
      <c r="L27" s="104"/>
      <c r="M27" s="74">
        <f>SUM(Table351322[[#This Row],[231 Program]:[State Admin]])</f>
        <v>0</v>
      </c>
    </row>
    <row r="28" spans="1:13" ht="15">
      <c r="A28" s="99"/>
      <c r="B28" s="111"/>
      <c r="C28" s="111"/>
      <c r="D28" s="112"/>
      <c r="E28" s="113"/>
      <c r="F28" s="87">
        <f>(Table351322[[#This Row],[Hours Worked]]*Table351322[[#This Row],[Hourly Rate]])+Table351322[[#This Row],[Benefits]]</f>
        <v>0</v>
      </c>
      <c r="G28" s="103"/>
      <c r="H28" s="102"/>
      <c r="I28" s="103"/>
      <c r="J28" s="104"/>
      <c r="K28" s="103"/>
      <c r="L28" s="104"/>
      <c r="M28" s="74">
        <f>SUM(Table351322[[#This Row],[231 Program]:[State Admin]])</f>
        <v>0</v>
      </c>
    </row>
    <row r="29" spans="1:13" ht="15">
      <c r="A29" s="99"/>
      <c r="B29" s="111"/>
      <c r="C29" s="111"/>
      <c r="D29" s="112"/>
      <c r="E29" s="113"/>
      <c r="F29" s="87">
        <f>(Table351322[[#This Row],[Hours Worked]]*Table351322[[#This Row],[Hourly Rate]])+Table351322[[#This Row],[Benefits]]</f>
        <v>0</v>
      </c>
      <c r="G29" s="103"/>
      <c r="H29" s="102"/>
      <c r="I29" s="103"/>
      <c r="J29" s="104"/>
      <c r="K29" s="103"/>
      <c r="L29" s="104"/>
      <c r="M29" s="74">
        <f>SUM(Table351322[[#This Row],[231 Program]:[State Admin]])</f>
        <v>0</v>
      </c>
    </row>
    <row r="30" spans="1:13" ht="15">
      <c r="A30" s="99"/>
      <c r="B30" s="111"/>
      <c r="C30" s="111"/>
      <c r="D30" s="112"/>
      <c r="E30" s="113"/>
      <c r="F30" s="87">
        <f>(Table351322[[#This Row],[Hours Worked]]*Table351322[[#This Row],[Hourly Rate]])+Table351322[[#This Row],[Benefits]]</f>
        <v>0</v>
      </c>
      <c r="G30" s="103"/>
      <c r="H30" s="102"/>
      <c r="I30" s="103"/>
      <c r="J30" s="104"/>
      <c r="K30" s="103"/>
      <c r="L30" s="104"/>
      <c r="M30" s="74">
        <f>SUM(Table351322[[#This Row],[231 Program]:[State Admin]])</f>
        <v>0</v>
      </c>
    </row>
    <row r="31" spans="1:13" ht="15">
      <c r="A31" s="99"/>
      <c r="B31" s="111"/>
      <c r="C31" s="111"/>
      <c r="D31" s="112"/>
      <c r="E31" s="113"/>
      <c r="F31" s="87">
        <f>(Table351322[[#This Row],[Hours Worked]]*Table351322[[#This Row],[Hourly Rate]])+Table351322[[#This Row],[Benefits]]</f>
        <v>0</v>
      </c>
      <c r="G31" s="103"/>
      <c r="H31" s="102"/>
      <c r="I31" s="103"/>
      <c r="J31" s="104"/>
      <c r="K31" s="103"/>
      <c r="L31" s="104"/>
      <c r="M31" s="74">
        <f>SUM(Table351322[[#This Row],[231 Program]:[State Admin]])</f>
        <v>0</v>
      </c>
    </row>
    <row r="32" spans="1:13" ht="15">
      <c r="A32" s="99"/>
      <c r="B32" s="111"/>
      <c r="C32" s="111"/>
      <c r="D32" s="112"/>
      <c r="E32" s="113"/>
      <c r="F32" s="87">
        <f>(Table351322[[#This Row],[Hours Worked]]*Table351322[[#This Row],[Hourly Rate]])+Table351322[[#This Row],[Benefits]]</f>
        <v>0</v>
      </c>
      <c r="G32" s="103"/>
      <c r="H32" s="102"/>
      <c r="I32" s="103"/>
      <c r="J32" s="104"/>
      <c r="K32" s="103"/>
      <c r="L32" s="104"/>
      <c r="M32" s="74">
        <f>SUM(Table351322[[#This Row],[231 Program]:[State Admin]])</f>
        <v>0</v>
      </c>
    </row>
    <row r="33" spans="1:13" ht="15">
      <c r="A33" s="99"/>
      <c r="B33" s="111"/>
      <c r="C33" s="111"/>
      <c r="D33" s="112"/>
      <c r="E33" s="113"/>
      <c r="F33" s="87">
        <f>(Table351322[[#This Row],[Hours Worked]]*Table351322[[#This Row],[Hourly Rate]])+Table351322[[#This Row],[Benefits]]</f>
        <v>0</v>
      </c>
      <c r="G33" s="103"/>
      <c r="H33" s="102"/>
      <c r="I33" s="103"/>
      <c r="J33" s="104"/>
      <c r="K33" s="103"/>
      <c r="L33" s="104"/>
      <c r="M33" s="74">
        <f>SUM(Table351322[[#This Row],[231 Program]:[State Admin]])</f>
        <v>0</v>
      </c>
    </row>
    <row r="34" spans="1:13" ht="15">
      <c r="A34" s="99"/>
      <c r="B34" s="111"/>
      <c r="C34" s="111"/>
      <c r="D34" s="112"/>
      <c r="E34" s="113"/>
      <c r="F34" s="87">
        <f>(Table351322[[#This Row],[Hours Worked]]*Table351322[[#This Row],[Hourly Rate]])+Table351322[[#This Row],[Benefits]]</f>
        <v>0</v>
      </c>
      <c r="G34" s="103"/>
      <c r="H34" s="102"/>
      <c r="I34" s="103"/>
      <c r="J34" s="104"/>
      <c r="K34" s="103"/>
      <c r="L34" s="104"/>
      <c r="M34" s="74">
        <f>SUM(Table351322[[#This Row],[231 Program]:[State Admin]])</f>
        <v>0</v>
      </c>
    </row>
    <row r="35" spans="1:13" ht="15">
      <c r="A35" s="99"/>
      <c r="B35" s="111"/>
      <c r="C35" s="111"/>
      <c r="D35" s="112"/>
      <c r="E35" s="113"/>
      <c r="F35" s="87">
        <f>(Table351322[[#This Row],[Hours Worked]]*Table351322[[#This Row],[Hourly Rate]])+Table351322[[#This Row],[Benefits]]</f>
        <v>0</v>
      </c>
      <c r="G35" s="103"/>
      <c r="H35" s="102"/>
      <c r="I35" s="103"/>
      <c r="J35" s="104"/>
      <c r="K35" s="103"/>
      <c r="L35" s="104"/>
      <c r="M35" s="74">
        <f>SUM(Table351322[[#This Row],[231 Program]:[State Admin]])</f>
        <v>0</v>
      </c>
    </row>
    <row r="36" spans="1:13" ht="15">
      <c r="A36" s="99"/>
      <c r="B36" s="111"/>
      <c r="C36" s="111"/>
      <c r="D36" s="112"/>
      <c r="E36" s="113"/>
      <c r="F36" s="87">
        <f>(Table351322[[#This Row],[Hours Worked]]*Table351322[[#This Row],[Hourly Rate]])+Table351322[[#This Row],[Benefits]]</f>
        <v>0</v>
      </c>
      <c r="G36" s="103"/>
      <c r="H36" s="102"/>
      <c r="I36" s="103"/>
      <c r="J36" s="104"/>
      <c r="K36" s="103"/>
      <c r="L36" s="104"/>
      <c r="M36" s="74">
        <f>SUM(Table351322[[#This Row],[231 Program]:[State Admin]])</f>
        <v>0</v>
      </c>
    </row>
    <row r="37" spans="1:13" ht="15">
      <c r="A37" s="99"/>
      <c r="B37" s="111"/>
      <c r="C37" s="111"/>
      <c r="D37" s="112"/>
      <c r="E37" s="113"/>
      <c r="F37" s="87">
        <f>(Table351322[[#This Row],[Hours Worked]]*Table351322[[#This Row],[Hourly Rate]])+Table351322[[#This Row],[Benefits]]</f>
        <v>0</v>
      </c>
      <c r="G37" s="103"/>
      <c r="H37" s="102"/>
      <c r="I37" s="103"/>
      <c r="J37" s="104"/>
      <c r="K37" s="103"/>
      <c r="L37" s="104"/>
      <c r="M37" s="74">
        <f>SUM(Table351322[[#This Row],[231 Program]:[State Admin]])</f>
        <v>0</v>
      </c>
    </row>
    <row r="38" spans="1:13" ht="15.75" thickBot="1">
      <c r="A38" s="94" t="s">
        <v>16</v>
      </c>
      <c r="B38" s="95"/>
      <c r="C38" s="91">
        <f>SUM(C25:C37)</f>
        <v>0</v>
      </c>
      <c r="D38" s="91">
        <f aca="true" t="shared" si="1" ref="D38:M38">SUM(D25:D37)</f>
        <v>0</v>
      </c>
      <c r="E38" s="91">
        <f t="shared" si="1"/>
        <v>0</v>
      </c>
      <c r="F38" s="91">
        <f t="shared" si="1"/>
        <v>0</v>
      </c>
      <c r="G38" s="91">
        <f t="shared" si="1"/>
        <v>0</v>
      </c>
      <c r="H38" s="91">
        <f t="shared" si="1"/>
        <v>0</v>
      </c>
      <c r="I38" s="91">
        <f t="shared" si="1"/>
        <v>0</v>
      </c>
      <c r="J38" s="91">
        <f t="shared" si="1"/>
        <v>0</v>
      </c>
      <c r="K38" s="91">
        <f t="shared" si="1"/>
        <v>0</v>
      </c>
      <c r="L38" s="91">
        <f t="shared" si="1"/>
        <v>0</v>
      </c>
      <c r="M38" s="91">
        <f t="shared" si="1"/>
        <v>0</v>
      </c>
    </row>
    <row r="39" ht="16.5" thickBot="1" thickTop="1"/>
    <row r="40" spans="1:11" ht="16.5" thickTop="1">
      <c r="A40" s="288" t="s">
        <v>91</v>
      </c>
      <c r="B40" s="289"/>
      <c r="C40" s="289"/>
      <c r="D40" s="289"/>
      <c r="E40" s="289"/>
      <c r="F40" s="289"/>
      <c r="G40" s="289"/>
      <c r="H40" s="289"/>
      <c r="I40" s="289"/>
      <c r="J40" s="290"/>
      <c r="K40" s="80"/>
    </row>
    <row r="41" spans="1:11" ht="16.5" thickBot="1">
      <c r="A41" s="126" t="s">
        <v>126</v>
      </c>
      <c r="B41" s="125"/>
      <c r="C41" s="125"/>
      <c r="D41" s="125"/>
      <c r="E41" s="125"/>
      <c r="F41" s="125"/>
      <c r="G41" s="125"/>
      <c r="H41" s="125"/>
      <c r="I41" s="125"/>
      <c r="J41" s="127"/>
      <c r="K41" s="81"/>
    </row>
    <row r="42" spans="1:11" ht="17.25" thickBot="1" thickTop="1">
      <c r="A42" s="280" t="s">
        <v>93</v>
      </c>
      <c r="B42" s="281"/>
      <c r="C42" s="281"/>
      <c r="D42" s="282" t="s">
        <v>109</v>
      </c>
      <c r="E42" s="282"/>
      <c r="F42" s="282"/>
      <c r="G42" s="282"/>
      <c r="H42" s="282"/>
      <c r="I42" s="282"/>
      <c r="J42" s="283"/>
      <c r="K42" s="80"/>
    </row>
    <row r="43" spans="1:10" ht="46.5" thickBot="1" thickTop="1">
      <c r="A43" s="128" t="s">
        <v>94</v>
      </c>
      <c r="B43" s="129" t="s">
        <v>95</v>
      </c>
      <c r="C43" s="129" t="s">
        <v>87</v>
      </c>
      <c r="D43" s="131" t="s">
        <v>88</v>
      </c>
      <c r="E43" s="132" t="s">
        <v>89</v>
      </c>
      <c r="F43" s="131" t="s">
        <v>90</v>
      </c>
      <c r="G43" s="132" t="s">
        <v>83</v>
      </c>
      <c r="H43" s="131" t="s">
        <v>84</v>
      </c>
      <c r="I43" s="132" t="s">
        <v>85</v>
      </c>
      <c r="J43" s="130" t="s">
        <v>86</v>
      </c>
    </row>
    <row r="44" spans="1:10" ht="15.75" thickTop="1">
      <c r="A44" s="133"/>
      <c r="B44" s="134"/>
      <c r="C44" s="135"/>
      <c r="D44" s="135"/>
      <c r="E44" s="135"/>
      <c r="F44" s="135"/>
      <c r="G44" s="135"/>
      <c r="H44" s="135"/>
      <c r="I44" s="135"/>
      <c r="J44" s="136">
        <f>SUM(Table3561423[[#This Row],[231 Program]:[State Admin: 1938001]])</f>
        <v>0</v>
      </c>
    </row>
    <row r="45" spans="1:10" ht="15">
      <c r="A45" s="99"/>
      <c r="B45" s="137"/>
      <c r="C45" s="137"/>
      <c r="D45" s="137"/>
      <c r="E45" s="137"/>
      <c r="F45" s="137"/>
      <c r="G45" s="137"/>
      <c r="H45" s="137"/>
      <c r="I45" s="137"/>
      <c r="J45" s="138">
        <f>SUM(Table3561423[[#This Row],[231 Program]:[State Admin: 1938001]])</f>
        <v>0</v>
      </c>
    </row>
    <row r="46" spans="1:10" ht="15">
      <c r="A46" s="99"/>
      <c r="B46" s="137"/>
      <c r="C46" s="137"/>
      <c r="D46" s="137"/>
      <c r="E46" s="137"/>
      <c r="F46" s="137"/>
      <c r="G46" s="137"/>
      <c r="H46" s="137"/>
      <c r="I46" s="137"/>
      <c r="J46" s="138">
        <f>SUM(Table3561423[[#This Row],[231 Program]:[State Admin: 1938001]])</f>
        <v>0</v>
      </c>
    </row>
    <row r="47" spans="1:10" ht="15">
      <c r="A47" s="99"/>
      <c r="B47" s="137"/>
      <c r="C47" s="137"/>
      <c r="D47" s="137"/>
      <c r="E47" s="137"/>
      <c r="F47" s="137"/>
      <c r="G47" s="137"/>
      <c r="H47" s="137"/>
      <c r="I47" s="137"/>
      <c r="J47" s="138">
        <f>SUM(Table3561423[[#This Row],[231 Program]:[State Admin: 1938001]])</f>
        <v>0</v>
      </c>
    </row>
    <row r="48" spans="1:10" ht="15">
      <c r="A48" s="99"/>
      <c r="B48" s="139"/>
      <c r="C48" s="137"/>
      <c r="D48" s="137"/>
      <c r="E48" s="137"/>
      <c r="F48" s="137"/>
      <c r="G48" s="137"/>
      <c r="H48" s="137"/>
      <c r="I48" s="137"/>
      <c r="J48" s="138">
        <f>SUM(Table3561423[[#This Row],[231 Program]:[State Admin: 1938001]])</f>
        <v>0</v>
      </c>
    </row>
    <row r="49" spans="1:10" ht="15">
      <c r="A49" s="99"/>
      <c r="B49" s="139"/>
      <c r="C49" s="137"/>
      <c r="D49" s="137"/>
      <c r="E49" s="137"/>
      <c r="F49" s="137"/>
      <c r="G49" s="137"/>
      <c r="H49" s="137"/>
      <c r="I49" s="137"/>
      <c r="J49" s="138">
        <f>SUM(Table3561423[[#This Row],[231 Program]:[State Admin: 1938001]])</f>
        <v>0</v>
      </c>
    </row>
    <row r="50" spans="1:10" ht="15">
      <c r="A50" s="99"/>
      <c r="B50" s="139"/>
      <c r="C50" s="137"/>
      <c r="D50" s="137"/>
      <c r="E50" s="137"/>
      <c r="F50" s="137"/>
      <c r="G50" s="137"/>
      <c r="H50" s="137"/>
      <c r="I50" s="137"/>
      <c r="J50" s="138">
        <f>SUM(Table3561423[[#This Row],[231 Program]:[State Admin: 1938001]])</f>
        <v>0</v>
      </c>
    </row>
    <row r="51" spans="1:10" ht="15">
      <c r="A51" s="99"/>
      <c r="B51" s="139"/>
      <c r="C51" s="137"/>
      <c r="D51" s="137"/>
      <c r="E51" s="137"/>
      <c r="F51" s="137"/>
      <c r="G51" s="137"/>
      <c r="H51" s="137"/>
      <c r="I51" s="137"/>
      <c r="J51" s="138">
        <f>SUM(Table3561423[[#This Row],[231 Program]:[State Admin: 1938001]])</f>
        <v>0</v>
      </c>
    </row>
    <row r="52" spans="1:11" ht="16.5" thickBot="1">
      <c r="A52" s="94" t="s">
        <v>16</v>
      </c>
      <c r="B52" s="140"/>
      <c r="C52" s="140">
        <f aca="true" t="shared" si="2" ref="C52:I52">SUM(C44:C51)</f>
        <v>0</v>
      </c>
      <c r="D52" s="140">
        <f t="shared" si="2"/>
        <v>0</v>
      </c>
      <c r="E52" s="140">
        <f t="shared" si="2"/>
        <v>0</v>
      </c>
      <c r="F52" s="140">
        <f t="shared" si="2"/>
        <v>0</v>
      </c>
      <c r="G52" s="140">
        <f t="shared" si="2"/>
        <v>0</v>
      </c>
      <c r="H52" s="140">
        <f t="shared" si="2"/>
        <v>0</v>
      </c>
      <c r="I52" s="140">
        <f t="shared" si="2"/>
        <v>0</v>
      </c>
      <c r="J52" s="141">
        <f>SUM(Table3561423[[#This Row],[231 Program]:[State Admin: 1938001]])</f>
        <v>0</v>
      </c>
      <c r="K52" s="83"/>
    </row>
    <row r="53" ht="16.5" thickTop="1">
      <c r="K53" s="83"/>
    </row>
    <row r="54" spans="1:10" ht="16.5" thickBot="1">
      <c r="A54" s="297" t="s">
        <v>9</v>
      </c>
      <c r="B54" s="298"/>
      <c r="C54" s="298"/>
      <c r="D54" s="298"/>
      <c r="E54" s="298"/>
      <c r="F54" s="298"/>
      <c r="G54" s="298"/>
      <c r="H54" s="298"/>
      <c r="I54" s="298"/>
      <c r="J54" s="298"/>
    </row>
    <row r="55" spans="1:10" ht="17.25" thickBot="1" thickTop="1">
      <c r="A55" s="284" t="s">
        <v>93</v>
      </c>
      <c r="B55" s="285"/>
      <c r="C55" s="286"/>
      <c r="D55" s="287" t="s">
        <v>109</v>
      </c>
      <c r="E55" s="282"/>
      <c r="F55" s="282"/>
      <c r="G55" s="282"/>
      <c r="H55" s="282"/>
      <c r="I55" s="282"/>
      <c r="J55" s="283"/>
    </row>
    <row r="56" spans="1:10" ht="45.75" thickTop="1">
      <c r="A56" s="92" t="s">
        <v>94</v>
      </c>
      <c r="B56" s="78" t="s">
        <v>95</v>
      </c>
      <c r="C56" s="79" t="s">
        <v>96</v>
      </c>
      <c r="D56" s="70" t="s">
        <v>88</v>
      </c>
      <c r="E56" s="71" t="s">
        <v>89</v>
      </c>
      <c r="F56" s="70" t="s">
        <v>90</v>
      </c>
      <c r="G56" s="72" t="s">
        <v>83</v>
      </c>
      <c r="H56" s="70" t="s">
        <v>110</v>
      </c>
      <c r="I56" s="72" t="s">
        <v>111</v>
      </c>
      <c r="J56" s="96" t="s">
        <v>102</v>
      </c>
    </row>
    <row r="57" spans="1:10" ht="15">
      <c r="A57" s="99"/>
      <c r="B57" s="142"/>
      <c r="C57" s="143"/>
      <c r="D57" s="103"/>
      <c r="E57" s="104"/>
      <c r="F57" s="103"/>
      <c r="G57" s="104"/>
      <c r="H57" s="103"/>
      <c r="I57" s="104"/>
      <c r="J57" s="87">
        <f>SUM(Table35621524[[#This Row],[231 Program]:[State Admin]])</f>
        <v>0</v>
      </c>
    </row>
    <row r="58" spans="1:10" ht="15">
      <c r="A58" s="99"/>
      <c r="B58" s="142"/>
      <c r="C58" s="143"/>
      <c r="D58" s="103"/>
      <c r="E58" s="104"/>
      <c r="F58" s="103"/>
      <c r="G58" s="104"/>
      <c r="H58" s="103"/>
      <c r="I58" s="104"/>
      <c r="J58" s="87">
        <f>SUM(Table35621524[[#This Row],[231 Program]:[State Admin]])</f>
        <v>0</v>
      </c>
    </row>
    <row r="59" spans="1:10" ht="15">
      <c r="A59" s="99"/>
      <c r="B59" s="142"/>
      <c r="C59" s="143"/>
      <c r="D59" s="103"/>
      <c r="E59" s="104"/>
      <c r="F59" s="103"/>
      <c r="G59" s="104"/>
      <c r="H59" s="103"/>
      <c r="I59" s="104"/>
      <c r="J59" s="119">
        <f>SUM(Table35621524[[#This Row],[231 Program]:[State Admin]])</f>
        <v>0</v>
      </c>
    </row>
    <row r="60" spans="1:10" ht="15">
      <c r="A60" s="99"/>
      <c r="B60" s="142"/>
      <c r="C60" s="143"/>
      <c r="D60" s="103"/>
      <c r="E60" s="104"/>
      <c r="F60" s="103"/>
      <c r="G60" s="104"/>
      <c r="H60" s="103"/>
      <c r="I60" s="104"/>
      <c r="J60" s="119">
        <f>SUM(Table35621524[[#This Row],[231 Program]:[State Admin]])</f>
        <v>0</v>
      </c>
    </row>
    <row r="61" spans="1:10" ht="15">
      <c r="A61" s="99"/>
      <c r="B61" s="142"/>
      <c r="C61" s="143"/>
      <c r="D61" s="103"/>
      <c r="E61" s="104"/>
      <c r="F61" s="103"/>
      <c r="G61" s="104"/>
      <c r="H61" s="103"/>
      <c r="I61" s="104"/>
      <c r="J61" s="119">
        <f>SUM(Table35621524[[#This Row],[231 Program]:[State Admin]])</f>
        <v>0</v>
      </c>
    </row>
    <row r="62" spans="1:10" ht="15">
      <c r="A62" s="99"/>
      <c r="B62" s="142"/>
      <c r="C62" s="143"/>
      <c r="D62" s="103"/>
      <c r="E62" s="104"/>
      <c r="F62" s="103"/>
      <c r="G62" s="104"/>
      <c r="H62" s="103"/>
      <c r="I62" s="104"/>
      <c r="J62" s="87">
        <f>SUM(Table35621524[[#This Row],[231 Program]:[State Admin]])</f>
        <v>0</v>
      </c>
    </row>
    <row r="63" spans="1:10" ht="15">
      <c r="A63" s="99"/>
      <c r="B63" s="142"/>
      <c r="C63" s="143"/>
      <c r="D63" s="103"/>
      <c r="E63" s="104"/>
      <c r="F63" s="103"/>
      <c r="G63" s="104"/>
      <c r="H63" s="103"/>
      <c r="I63" s="104"/>
      <c r="J63" s="87">
        <f>SUM(Table35621524[[#This Row],[231 Program]:[State Admin]])</f>
        <v>0</v>
      </c>
    </row>
    <row r="64" spans="1:10" ht="15">
      <c r="A64" s="99"/>
      <c r="B64" s="142"/>
      <c r="C64" s="143"/>
      <c r="D64" s="103"/>
      <c r="E64" s="104"/>
      <c r="F64" s="103"/>
      <c r="G64" s="104"/>
      <c r="H64" s="103"/>
      <c r="I64" s="104"/>
      <c r="J64" s="87">
        <f>SUM(Table35621524[[#This Row],[231 Program]:[State Admin]])</f>
        <v>0</v>
      </c>
    </row>
    <row r="65" spans="1:10" ht="15.75" thickBot="1">
      <c r="A65" s="94" t="s">
        <v>16</v>
      </c>
      <c r="B65" s="95"/>
      <c r="C65" s="108">
        <f aca="true" t="shared" si="3" ref="C65:I65">SUM(C57:C64)</f>
        <v>0</v>
      </c>
      <c r="D65" s="88">
        <f t="shared" si="3"/>
        <v>0</v>
      </c>
      <c r="E65" s="89">
        <f t="shared" si="3"/>
        <v>0</v>
      </c>
      <c r="F65" s="88">
        <f t="shared" si="3"/>
        <v>0</v>
      </c>
      <c r="G65" s="89">
        <f t="shared" si="3"/>
        <v>0</v>
      </c>
      <c r="H65" s="88">
        <f t="shared" si="3"/>
        <v>0</v>
      </c>
      <c r="I65" s="89">
        <f t="shared" si="3"/>
        <v>0</v>
      </c>
      <c r="J65" s="97">
        <f>SUM(Table35621524[[#This Row],[231 Program]:[State Admin]])</f>
        <v>0</v>
      </c>
    </row>
    <row r="66" ht="15.75" thickTop="1"/>
    <row r="67" spans="1:10" ht="16.5" thickBot="1">
      <c r="A67" s="297" t="s">
        <v>97</v>
      </c>
      <c r="B67" s="298"/>
      <c r="C67" s="298"/>
      <c r="D67" s="298"/>
      <c r="E67" s="298"/>
      <c r="F67" s="298"/>
      <c r="G67" s="298"/>
      <c r="H67" s="298"/>
      <c r="I67" s="298"/>
      <c r="J67" s="298"/>
    </row>
    <row r="68" spans="1:10" ht="17.25" thickBot="1" thickTop="1">
      <c r="A68" s="284" t="s">
        <v>93</v>
      </c>
      <c r="B68" s="285"/>
      <c r="C68" s="285"/>
      <c r="D68" s="299" t="s">
        <v>109</v>
      </c>
      <c r="E68" s="299"/>
      <c r="F68" s="299"/>
      <c r="G68" s="299"/>
      <c r="H68" s="299"/>
      <c r="I68" s="299"/>
      <c r="J68" s="299"/>
    </row>
    <row r="69" spans="1:10" ht="45.75" thickTop="1">
      <c r="A69" s="78" t="s">
        <v>94</v>
      </c>
      <c r="B69" s="78" t="s">
        <v>95</v>
      </c>
      <c r="C69" s="78" t="s">
        <v>96</v>
      </c>
      <c r="D69" s="70" t="s">
        <v>88</v>
      </c>
      <c r="E69" s="71" t="s">
        <v>89</v>
      </c>
      <c r="F69" s="70" t="s">
        <v>90</v>
      </c>
      <c r="G69" s="72" t="s">
        <v>83</v>
      </c>
      <c r="H69" s="70" t="s">
        <v>110</v>
      </c>
      <c r="I69" s="72" t="s">
        <v>111</v>
      </c>
      <c r="J69" s="79" t="s">
        <v>102</v>
      </c>
    </row>
    <row r="70" spans="1:12" ht="15">
      <c r="A70" s="111"/>
      <c r="B70" s="111"/>
      <c r="C70" s="101"/>
      <c r="D70" s="103"/>
      <c r="E70" s="102"/>
      <c r="F70" s="103"/>
      <c r="G70" s="104"/>
      <c r="H70" s="103"/>
      <c r="I70" s="104"/>
      <c r="J70" s="74">
        <f>SUM(Table3562102029[[#This Row],[231 Program]:[State Admin]])</f>
        <v>0</v>
      </c>
      <c r="K70" s="37"/>
      <c r="L70" s="37"/>
    </row>
    <row r="71" spans="1:12" ht="15">
      <c r="A71" s="111"/>
      <c r="B71" s="111"/>
      <c r="C71" s="101"/>
      <c r="D71" s="103"/>
      <c r="E71" s="102"/>
      <c r="F71" s="103"/>
      <c r="G71" s="104"/>
      <c r="H71" s="103"/>
      <c r="I71" s="104"/>
      <c r="J71" s="74">
        <f>SUM(Table3562102029[[#This Row],[231 Program]:[State Admin]])</f>
        <v>0</v>
      </c>
      <c r="K71" s="37"/>
      <c r="L71" s="37"/>
    </row>
    <row r="72" spans="1:12" ht="15">
      <c r="A72" s="111"/>
      <c r="B72" s="111"/>
      <c r="C72" s="101"/>
      <c r="D72" s="103"/>
      <c r="E72" s="102"/>
      <c r="F72" s="103"/>
      <c r="G72" s="104"/>
      <c r="H72" s="103"/>
      <c r="I72" s="104"/>
      <c r="J72" s="74">
        <f>SUM(Table3562102029[[#This Row],[231 Program]:[State Admin]])</f>
        <v>0</v>
      </c>
      <c r="K72" s="37"/>
      <c r="L72" s="37"/>
    </row>
    <row r="73" spans="1:12" ht="15">
      <c r="A73" s="111"/>
      <c r="B73" s="111"/>
      <c r="C73" s="101"/>
      <c r="D73" s="103"/>
      <c r="E73" s="102"/>
      <c r="F73" s="103"/>
      <c r="G73" s="104"/>
      <c r="H73" s="103"/>
      <c r="I73" s="104"/>
      <c r="J73" s="74">
        <f>SUM(Table3562102029[[#This Row],[231 Program]:[State Admin]])</f>
        <v>0</v>
      </c>
      <c r="K73" s="37"/>
      <c r="L73" s="37"/>
    </row>
    <row r="74" spans="1:12" ht="15">
      <c r="A74" s="111"/>
      <c r="B74" s="111"/>
      <c r="C74" s="101"/>
      <c r="D74" s="103"/>
      <c r="E74" s="102"/>
      <c r="F74" s="103"/>
      <c r="G74" s="104"/>
      <c r="H74" s="103"/>
      <c r="I74" s="104"/>
      <c r="J74" s="74">
        <f>SUM(Table3562102029[[#This Row],[231 Program]:[State Admin]])</f>
        <v>0</v>
      </c>
      <c r="K74" s="37"/>
      <c r="L74" s="37"/>
    </row>
    <row r="75" spans="1:12" ht="15">
      <c r="A75" s="111"/>
      <c r="B75" s="111"/>
      <c r="C75" s="101"/>
      <c r="D75" s="103"/>
      <c r="E75" s="102"/>
      <c r="F75" s="103"/>
      <c r="G75" s="104"/>
      <c r="H75" s="103"/>
      <c r="I75" s="104"/>
      <c r="J75" s="74">
        <f>SUM(Table3562102029[[#This Row],[231 Program]:[State Admin]])</f>
        <v>0</v>
      </c>
      <c r="K75" s="37"/>
      <c r="L75" s="37"/>
    </row>
    <row r="76" spans="1:12" ht="15">
      <c r="A76" s="111"/>
      <c r="B76" s="111"/>
      <c r="C76" s="101"/>
      <c r="D76" s="103"/>
      <c r="E76" s="102"/>
      <c r="F76" s="103"/>
      <c r="G76" s="104"/>
      <c r="H76" s="103"/>
      <c r="I76" s="104"/>
      <c r="J76" s="74">
        <f>SUM(Table3562102029[[#This Row],[231 Program]:[State Admin]])</f>
        <v>0</v>
      </c>
      <c r="K76" s="37"/>
      <c r="L76" s="37"/>
    </row>
    <row r="77" spans="1:10" ht="15">
      <c r="A77" s="75" t="s">
        <v>16</v>
      </c>
      <c r="B77" s="75"/>
      <c r="C77" s="82">
        <f aca="true" t="shared" si="4" ref="C77:I77">SUM(C70:C76)</f>
        <v>0</v>
      </c>
      <c r="D77" s="76">
        <f t="shared" si="4"/>
        <v>0</v>
      </c>
      <c r="E77" s="76">
        <f t="shared" si="4"/>
        <v>0</v>
      </c>
      <c r="F77" s="76">
        <f t="shared" si="4"/>
        <v>0</v>
      </c>
      <c r="G77" s="76">
        <f t="shared" si="4"/>
        <v>0</v>
      </c>
      <c r="H77" s="76">
        <f t="shared" si="4"/>
        <v>0</v>
      </c>
      <c r="I77" s="76">
        <f t="shared" si="4"/>
        <v>0</v>
      </c>
      <c r="J77" s="84">
        <f>SUM(Table3562102029[[#This Row],[231 Program]:[State Admin]])</f>
        <v>0</v>
      </c>
    </row>
    <row r="80" spans="1:10" ht="16.5" thickBot="1">
      <c r="A80" s="274" t="s">
        <v>11</v>
      </c>
      <c r="B80" s="229"/>
      <c r="C80" s="229"/>
      <c r="D80" s="229"/>
      <c r="E80" s="229"/>
      <c r="F80" s="229"/>
      <c r="G80" s="229"/>
      <c r="H80" s="229"/>
      <c r="I80" s="229"/>
      <c r="J80" s="229"/>
    </row>
    <row r="81" spans="1:10" ht="17.25" thickBot="1" thickTop="1">
      <c r="A81" s="284" t="s">
        <v>93</v>
      </c>
      <c r="B81" s="285"/>
      <c r="C81" s="286"/>
      <c r="D81" s="287" t="s">
        <v>109</v>
      </c>
      <c r="E81" s="282"/>
      <c r="F81" s="282"/>
      <c r="G81" s="282"/>
      <c r="H81" s="282"/>
      <c r="I81" s="282"/>
      <c r="J81" s="283"/>
    </row>
    <row r="82" spans="1:10" ht="45.75" thickTop="1">
      <c r="A82" s="92" t="s">
        <v>94</v>
      </c>
      <c r="B82" s="78" t="s">
        <v>95</v>
      </c>
      <c r="C82" s="96" t="s">
        <v>96</v>
      </c>
      <c r="D82" s="70" t="s">
        <v>88</v>
      </c>
      <c r="E82" s="71" t="s">
        <v>89</v>
      </c>
      <c r="F82" s="70" t="s">
        <v>90</v>
      </c>
      <c r="G82" s="72" t="s">
        <v>83</v>
      </c>
      <c r="H82" s="70" t="s">
        <v>84</v>
      </c>
      <c r="I82" s="72" t="s">
        <v>85</v>
      </c>
      <c r="J82" s="96" t="s">
        <v>102</v>
      </c>
    </row>
    <row r="83" spans="1:10" ht="15">
      <c r="A83" s="144"/>
      <c r="B83" s="145"/>
      <c r="C83" s="146"/>
      <c r="D83" s="147"/>
      <c r="E83" s="146"/>
      <c r="F83" s="147"/>
      <c r="G83" s="148"/>
      <c r="H83" s="147"/>
      <c r="I83" s="148"/>
      <c r="J83" s="98">
        <f>SUM(Table356231625[[#This Row],[231 Program]:[State Admin: 1938001]])</f>
        <v>0</v>
      </c>
    </row>
    <row r="84" spans="1:10" ht="15">
      <c r="A84" s="149"/>
      <c r="B84" s="150"/>
      <c r="C84" s="146"/>
      <c r="D84" s="147"/>
      <c r="E84" s="146"/>
      <c r="F84" s="147"/>
      <c r="G84" s="148"/>
      <c r="H84" s="147"/>
      <c r="I84" s="148"/>
      <c r="J84" s="98">
        <f>SUM(Table356231625[[#This Row],[231 Program]:[State Admin: 1938001]])</f>
        <v>0</v>
      </c>
    </row>
    <row r="85" spans="1:10" ht="15">
      <c r="A85" s="149"/>
      <c r="B85" s="152"/>
      <c r="C85" s="153"/>
      <c r="D85" s="147"/>
      <c r="E85" s="148"/>
      <c r="F85" s="147"/>
      <c r="G85" s="148"/>
      <c r="H85" s="147"/>
      <c r="I85" s="148"/>
      <c r="J85" s="151">
        <f>SUM(Table356231625[[#This Row],[231 Program]:[State Admin: 1938001]])</f>
        <v>0</v>
      </c>
    </row>
    <row r="86" spans="1:10" ht="15">
      <c r="A86" s="149"/>
      <c r="B86" s="152"/>
      <c r="C86" s="153"/>
      <c r="D86" s="147"/>
      <c r="E86" s="148"/>
      <c r="F86" s="147"/>
      <c r="G86" s="148"/>
      <c r="H86" s="147"/>
      <c r="I86" s="148"/>
      <c r="J86" s="151">
        <f>SUM(Table356231625[[#This Row],[231 Program]:[State Admin: 1938001]])</f>
        <v>0</v>
      </c>
    </row>
    <row r="87" spans="1:10" ht="15">
      <c r="A87" s="149"/>
      <c r="B87" s="150"/>
      <c r="C87" s="146"/>
      <c r="D87" s="147"/>
      <c r="E87" s="146"/>
      <c r="F87" s="147"/>
      <c r="G87" s="148"/>
      <c r="H87" s="147"/>
      <c r="I87" s="148"/>
      <c r="J87" s="98">
        <f>SUM(Table356231625[[#This Row],[231 Program]:[State Admin: 1938001]])</f>
        <v>0</v>
      </c>
    </row>
    <row r="88" spans="1:10" ht="15">
      <c r="A88" s="149"/>
      <c r="B88" s="150"/>
      <c r="C88" s="146"/>
      <c r="D88" s="147"/>
      <c r="E88" s="146"/>
      <c r="F88" s="147"/>
      <c r="G88" s="148"/>
      <c r="H88" s="147"/>
      <c r="I88" s="148"/>
      <c r="J88" s="98">
        <f>SUM(Table356231625[[#This Row],[231 Program]:[State Admin: 1938001]])</f>
        <v>0</v>
      </c>
    </row>
    <row r="89" spans="1:10" ht="15">
      <c r="A89" s="149"/>
      <c r="B89" s="150"/>
      <c r="C89" s="146"/>
      <c r="D89" s="147"/>
      <c r="E89" s="146"/>
      <c r="F89" s="147"/>
      <c r="G89" s="148"/>
      <c r="H89" s="147"/>
      <c r="I89" s="148"/>
      <c r="J89" s="98">
        <f>SUM(Table356231625[[#This Row],[231 Program]:[State Admin: 1938001]])</f>
        <v>0</v>
      </c>
    </row>
    <row r="90" spans="1:10" ht="15">
      <c r="A90" s="149"/>
      <c r="B90" s="150"/>
      <c r="C90" s="146"/>
      <c r="D90" s="147"/>
      <c r="E90" s="146"/>
      <c r="F90" s="147"/>
      <c r="G90" s="148"/>
      <c r="H90" s="147"/>
      <c r="I90" s="148"/>
      <c r="J90" s="98">
        <f>SUM(Table356231625[[#This Row],[231 Program]:[State Admin: 1938001]])</f>
        <v>0</v>
      </c>
    </row>
    <row r="91" spans="1:10" ht="15.75" thickBot="1">
      <c r="A91" s="94" t="s">
        <v>16</v>
      </c>
      <c r="B91" s="95"/>
      <c r="C91" s="97">
        <f aca="true" t="shared" si="5" ref="C91:I91">SUM(C83:C90)</f>
        <v>0</v>
      </c>
      <c r="D91" s="88">
        <f t="shared" si="5"/>
        <v>0</v>
      </c>
      <c r="E91" s="88">
        <f t="shared" si="5"/>
        <v>0</v>
      </c>
      <c r="F91" s="88">
        <f t="shared" si="5"/>
        <v>0</v>
      </c>
      <c r="G91" s="88">
        <f t="shared" si="5"/>
        <v>0</v>
      </c>
      <c r="H91" s="88">
        <f t="shared" si="5"/>
        <v>0</v>
      </c>
      <c r="I91" s="88">
        <f t="shared" si="5"/>
        <v>0</v>
      </c>
      <c r="J91" s="97">
        <f>SUM(Table356231625[[#This Row],[231 Program]:[State Admin: 1938001]])</f>
        <v>0</v>
      </c>
    </row>
    <row r="92" ht="15.75" thickTop="1"/>
    <row r="93" spans="1:10" ht="16.5" thickBot="1">
      <c r="A93" s="274" t="s">
        <v>12</v>
      </c>
      <c r="B93" s="229"/>
      <c r="C93" s="229"/>
      <c r="D93" s="229"/>
      <c r="E93" s="229"/>
      <c r="F93" s="229"/>
      <c r="G93" s="229"/>
      <c r="H93" s="229"/>
      <c r="I93" s="229"/>
      <c r="J93" s="229"/>
    </row>
    <row r="94" spans="1:10" ht="17.25" thickBot="1" thickTop="1">
      <c r="A94" s="284" t="s">
        <v>93</v>
      </c>
      <c r="B94" s="285"/>
      <c r="C94" s="286"/>
      <c r="D94" s="287" t="s">
        <v>109</v>
      </c>
      <c r="E94" s="282"/>
      <c r="F94" s="282"/>
      <c r="G94" s="282"/>
      <c r="H94" s="282"/>
      <c r="I94" s="282"/>
      <c r="J94" s="283"/>
    </row>
    <row r="95" spans="1:10" ht="45.75" thickTop="1">
      <c r="A95" s="92" t="s">
        <v>94</v>
      </c>
      <c r="B95" s="78" t="s">
        <v>95</v>
      </c>
      <c r="C95" s="96" t="s">
        <v>98</v>
      </c>
      <c r="D95" s="70" t="s">
        <v>88</v>
      </c>
      <c r="E95" s="71" t="s">
        <v>89</v>
      </c>
      <c r="F95" s="70" t="s">
        <v>90</v>
      </c>
      <c r="G95" s="72" t="s">
        <v>83</v>
      </c>
      <c r="H95" s="70" t="s">
        <v>84</v>
      </c>
      <c r="I95" s="72" t="s">
        <v>85</v>
      </c>
      <c r="J95" s="96" t="s">
        <v>102</v>
      </c>
    </row>
    <row r="96" spans="1:10" ht="15">
      <c r="A96" s="154"/>
      <c r="B96" s="155"/>
      <c r="C96" s="156"/>
      <c r="D96" s="157"/>
      <c r="E96" s="156"/>
      <c r="F96" s="157"/>
      <c r="G96" s="156"/>
      <c r="H96" s="157"/>
      <c r="I96" s="156"/>
      <c r="J96" s="98">
        <f>SUM(Table3562371726[[#This Row],[231 Program]:[State Admin: 1938001]])</f>
        <v>0</v>
      </c>
    </row>
    <row r="97" spans="1:10" ht="15">
      <c r="A97" s="158"/>
      <c r="B97" s="159"/>
      <c r="C97" s="160"/>
      <c r="D97" s="157"/>
      <c r="E97" s="156"/>
      <c r="F97" s="157"/>
      <c r="G97" s="156"/>
      <c r="H97" s="157"/>
      <c r="I97" s="156"/>
      <c r="J97" s="98">
        <f>SUM(Table3562371726[[#This Row],[231 Program]:[State Admin: 1938001]])</f>
        <v>0</v>
      </c>
    </row>
    <row r="98" spans="1:10" ht="15">
      <c r="A98" s="158"/>
      <c r="B98" s="159"/>
      <c r="C98" s="156"/>
      <c r="D98" s="157"/>
      <c r="E98" s="156"/>
      <c r="F98" s="157"/>
      <c r="G98" s="156"/>
      <c r="H98" s="157"/>
      <c r="I98" s="156"/>
      <c r="J98" s="151">
        <f>SUM(Table3562371726[[#This Row],[231 Program]:[State Admin: 1938001]])</f>
        <v>0</v>
      </c>
    </row>
    <row r="99" spans="1:10" ht="15">
      <c r="A99" s="158"/>
      <c r="B99" s="159"/>
      <c r="C99" s="156"/>
      <c r="D99" s="157"/>
      <c r="E99" s="156"/>
      <c r="F99" s="157"/>
      <c r="G99" s="156"/>
      <c r="H99" s="157"/>
      <c r="I99" s="156"/>
      <c r="J99" s="151">
        <f>SUM(Table3562371726[[#This Row],[231 Program]:[State Admin: 1938001]])</f>
        <v>0</v>
      </c>
    </row>
    <row r="100" spans="1:10" ht="15">
      <c r="A100" s="158"/>
      <c r="B100" s="159"/>
      <c r="C100" s="156"/>
      <c r="D100" s="157"/>
      <c r="E100" s="156"/>
      <c r="F100" s="157"/>
      <c r="G100" s="156"/>
      <c r="H100" s="157"/>
      <c r="I100" s="156"/>
      <c r="J100" s="151">
        <f>SUM(Table3562371726[[#This Row],[231 Program]:[State Admin: 1938001]])</f>
        <v>0</v>
      </c>
    </row>
    <row r="101" spans="1:10" ht="15">
      <c r="A101" s="158"/>
      <c r="B101" s="159"/>
      <c r="C101" s="160"/>
      <c r="D101" s="157"/>
      <c r="E101" s="156"/>
      <c r="F101" s="157"/>
      <c r="G101" s="156"/>
      <c r="H101" s="157"/>
      <c r="I101" s="156"/>
      <c r="J101" s="98">
        <f>SUM(Table3562371726[[#This Row],[231 Program]:[State Admin: 1938001]])</f>
        <v>0</v>
      </c>
    </row>
    <row r="102" spans="1:10" ht="15">
      <c r="A102" s="158"/>
      <c r="B102" s="159"/>
      <c r="C102" s="160"/>
      <c r="D102" s="157"/>
      <c r="E102" s="156"/>
      <c r="F102" s="157"/>
      <c r="G102" s="156"/>
      <c r="H102" s="157"/>
      <c r="I102" s="156"/>
      <c r="J102" s="98">
        <f>SUM(Table3562371726[[#This Row],[231 Program]:[State Admin: 1938001]])</f>
        <v>0</v>
      </c>
    </row>
    <row r="103" spans="1:10" ht="15">
      <c r="A103" s="158"/>
      <c r="B103" s="159"/>
      <c r="C103" s="160"/>
      <c r="D103" s="157"/>
      <c r="E103" s="156"/>
      <c r="F103" s="157"/>
      <c r="G103" s="156"/>
      <c r="H103" s="157"/>
      <c r="I103" s="156"/>
      <c r="J103" s="98">
        <f>SUM(Table3562371726[[#This Row],[231 Program]:[State Admin: 1938001]])</f>
        <v>0</v>
      </c>
    </row>
    <row r="104" spans="1:10" ht="15.75" thickBot="1">
      <c r="A104" s="94" t="s">
        <v>16</v>
      </c>
      <c r="B104" s="95"/>
      <c r="C104" s="97">
        <f aca="true" t="shared" si="6" ref="C104:I104">SUM(C96:C103)</f>
        <v>0</v>
      </c>
      <c r="D104" s="88">
        <f t="shared" si="6"/>
        <v>0</v>
      </c>
      <c r="E104" s="88">
        <f t="shared" si="6"/>
        <v>0</v>
      </c>
      <c r="F104" s="88">
        <f t="shared" si="6"/>
        <v>0</v>
      </c>
      <c r="G104" s="88">
        <f t="shared" si="6"/>
        <v>0</v>
      </c>
      <c r="H104" s="88">
        <f t="shared" si="6"/>
        <v>0</v>
      </c>
      <c r="I104" s="88">
        <f t="shared" si="6"/>
        <v>0</v>
      </c>
      <c r="J104" s="97">
        <f>SUM(Table3562371726[[#This Row],[231 Program]:[State Admin: 1938001]])</f>
        <v>0</v>
      </c>
    </row>
    <row r="105" ht="15.75" thickTop="1"/>
    <row r="106" spans="1:10" ht="16.5" thickBot="1">
      <c r="A106" s="274" t="s">
        <v>13</v>
      </c>
      <c r="B106" s="229"/>
      <c r="C106" s="229"/>
      <c r="D106" s="229"/>
      <c r="E106" s="229"/>
      <c r="F106" s="229"/>
      <c r="G106" s="229"/>
      <c r="H106" s="229"/>
      <c r="I106" s="229"/>
      <c r="J106" s="229"/>
    </row>
    <row r="107" spans="1:10" ht="17.25" thickBot="1" thickTop="1">
      <c r="A107" s="284" t="s">
        <v>93</v>
      </c>
      <c r="B107" s="285"/>
      <c r="C107" s="286"/>
      <c r="D107" s="287" t="s">
        <v>109</v>
      </c>
      <c r="E107" s="282"/>
      <c r="F107" s="282"/>
      <c r="G107" s="282"/>
      <c r="H107" s="282"/>
      <c r="I107" s="282"/>
      <c r="J107" s="283"/>
    </row>
    <row r="108" spans="1:10" ht="45.75" thickTop="1">
      <c r="A108" s="92" t="s">
        <v>94</v>
      </c>
      <c r="B108" s="78" t="s">
        <v>99</v>
      </c>
      <c r="C108" s="96" t="s">
        <v>96</v>
      </c>
      <c r="D108" s="70" t="s">
        <v>88</v>
      </c>
      <c r="E108" s="71" t="s">
        <v>89</v>
      </c>
      <c r="F108" s="70" t="s">
        <v>90</v>
      </c>
      <c r="G108" s="72" t="s">
        <v>83</v>
      </c>
      <c r="H108" s="70" t="s">
        <v>84</v>
      </c>
      <c r="I108" s="72" t="s">
        <v>85</v>
      </c>
      <c r="J108" s="96" t="s">
        <v>102</v>
      </c>
    </row>
    <row r="109" spans="1:10" ht="15">
      <c r="A109" s="154"/>
      <c r="B109" s="155"/>
      <c r="C109" s="156"/>
      <c r="D109" s="157"/>
      <c r="E109" s="156"/>
      <c r="F109" s="157"/>
      <c r="G109" s="156"/>
      <c r="H109" s="157"/>
      <c r="I109" s="156"/>
      <c r="J109" s="98">
        <f>SUM(Table35623781827[[#This Row],[231 Program]:[State Admin: 1938001]])</f>
        <v>0</v>
      </c>
    </row>
    <row r="110" spans="1:10" ht="15">
      <c r="A110" s="158"/>
      <c r="B110" s="159"/>
      <c r="C110" s="160"/>
      <c r="D110" s="157"/>
      <c r="E110" s="156"/>
      <c r="F110" s="157"/>
      <c r="G110" s="156"/>
      <c r="H110" s="157"/>
      <c r="I110" s="156"/>
      <c r="J110" s="98">
        <f>SUM(Table35623781827[[#This Row],[231 Program]:[State Admin: 1938001]])</f>
        <v>0</v>
      </c>
    </row>
    <row r="111" spans="1:10" ht="15">
      <c r="A111" s="158"/>
      <c r="B111" s="159"/>
      <c r="C111" s="156"/>
      <c r="D111" s="157"/>
      <c r="E111" s="156"/>
      <c r="F111" s="157"/>
      <c r="G111" s="156"/>
      <c r="H111" s="157"/>
      <c r="I111" s="156"/>
      <c r="J111" s="151">
        <f>SUM(Table35623781827[[#This Row],[231 Program]:[State Admin: 1938001]])</f>
        <v>0</v>
      </c>
    </row>
    <row r="112" spans="1:10" ht="15">
      <c r="A112" s="158"/>
      <c r="B112" s="159"/>
      <c r="C112" s="156"/>
      <c r="D112" s="157"/>
      <c r="E112" s="156"/>
      <c r="F112" s="157"/>
      <c r="G112" s="156"/>
      <c r="H112" s="157"/>
      <c r="I112" s="156"/>
      <c r="J112" s="151">
        <f>SUM(Table35623781827[[#This Row],[231 Program]:[State Admin: 1938001]])</f>
        <v>0</v>
      </c>
    </row>
    <row r="113" spans="1:10" ht="15">
      <c r="A113" s="158"/>
      <c r="B113" s="159"/>
      <c r="C113" s="160"/>
      <c r="D113" s="157"/>
      <c r="E113" s="156"/>
      <c r="F113" s="157"/>
      <c r="G113" s="156"/>
      <c r="H113" s="157"/>
      <c r="I113" s="156"/>
      <c r="J113" s="98">
        <f>SUM(Table35623781827[[#This Row],[231 Program]:[State Admin: 1938001]])</f>
        <v>0</v>
      </c>
    </row>
    <row r="114" spans="1:10" ht="15">
      <c r="A114" s="158"/>
      <c r="B114" s="159"/>
      <c r="C114" s="160"/>
      <c r="D114" s="157"/>
      <c r="E114" s="156"/>
      <c r="F114" s="157"/>
      <c r="G114" s="156"/>
      <c r="H114" s="157"/>
      <c r="I114" s="156"/>
      <c r="J114" s="98">
        <f>SUM(Table35623781827[[#This Row],[231 Program]:[State Admin: 1938001]])</f>
        <v>0</v>
      </c>
    </row>
    <row r="115" spans="1:10" ht="15">
      <c r="A115" s="158"/>
      <c r="B115" s="159"/>
      <c r="C115" s="160"/>
      <c r="D115" s="157"/>
      <c r="E115" s="156"/>
      <c r="F115" s="157"/>
      <c r="G115" s="156"/>
      <c r="H115" s="157"/>
      <c r="I115" s="156"/>
      <c r="J115" s="98">
        <f>SUM(Table35623781827[[#This Row],[231 Program]:[State Admin: 1938001]])</f>
        <v>0</v>
      </c>
    </row>
    <row r="116" spans="1:10" ht="15">
      <c r="A116" s="158"/>
      <c r="B116" s="159"/>
      <c r="C116" s="160"/>
      <c r="D116" s="157"/>
      <c r="E116" s="156"/>
      <c r="F116" s="157"/>
      <c r="G116" s="156"/>
      <c r="H116" s="157"/>
      <c r="I116" s="156"/>
      <c r="J116" s="98">
        <f>SUM(Table35623781827[[#This Row],[231 Program]:[State Admin: 1938001]])</f>
        <v>0</v>
      </c>
    </row>
    <row r="117" spans="1:10" ht="15.75" thickBot="1">
      <c r="A117" s="94" t="s">
        <v>16</v>
      </c>
      <c r="B117" s="95"/>
      <c r="C117" s="97">
        <f aca="true" t="shared" si="7" ref="C117:I117">SUM(C109:C116)</f>
        <v>0</v>
      </c>
      <c r="D117" s="88">
        <f t="shared" si="7"/>
        <v>0</v>
      </c>
      <c r="E117" s="88">
        <f t="shared" si="7"/>
        <v>0</v>
      </c>
      <c r="F117" s="88">
        <f t="shared" si="7"/>
        <v>0</v>
      </c>
      <c r="G117" s="88">
        <f t="shared" si="7"/>
        <v>0</v>
      </c>
      <c r="H117" s="88">
        <f t="shared" si="7"/>
        <v>0</v>
      </c>
      <c r="I117" s="88">
        <f t="shared" si="7"/>
        <v>0</v>
      </c>
      <c r="J117" s="97">
        <f>SUM(Table35623781827[[#This Row],[231 Program]:[State Admin: 1938001]])</f>
        <v>0</v>
      </c>
    </row>
    <row r="118" ht="15.75" thickTop="1"/>
    <row r="119" spans="1:10" ht="16.5" thickBot="1">
      <c r="A119" s="274" t="s">
        <v>100</v>
      </c>
      <c r="B119" s="229"/>
      <c r="C119" s="229"/>
      <c r="D119" s="229"/>
      <c r="E119" s="229"/>
      <c r="F119" s="229"/>
      <c r="G119" s="229"/>
      <c r="H119" s="229"/>
      <c r="I119" s="229"/>
      <c r="J119" s="229"/>
    </row>
    <row r="120" spans="1:10" ht="17.25" thickBot="1" thickTop="1">
      <c r="A120" s="284" t="s">
        <v>93</v>
      </c>
      <c r="B120" s="285"/>
      <c r="C120" s="286"/>
      <c r="D120" s="287" t="s">
        <v>109</v>
      </c>
      <c r="E120" s="282"/>
      <c r="F120" s="282"/>
      <c r="G120" s="282"/>
      <c r="H120" s="282"/>
      <c r="I120" s="282"/>
      <c r="J120" s="283"/>
    </row>
    <row r="121" spans="1:10" ht="45.75" thickTop="1">
      <c r="A121" s="92" t="s">
        <v>101</v>
      </c>
      <c r="B121" s="78" t="s">
        <v>95</v>
      </c>
      <c r="C121" s="79" t="s">
        <v>96</v>
      </c>
      <c r="D121" s="161" t="s">
        <v>88</v>
      </c>
      <c r="E121" s="162" t="s">
        <v>89</v>
      </c>
      <c r="F121" s="70" t="s">
        <v>90</v>
      </c>
      <c r="G121" s="72" t="s">
        <v>83</v>
      </c>
      <c r="H121" s="70" t="s">
        <v>84</v>
      </c>
      <c r="I121" s="72" t="s">
        <v>85</v>
      </c>
      <c r="J121" s="96" t="s">
        <v>102</v>
      </c>
    </row>
    <row r="122" spans="1:10" ht="15">
      <c r="A122" s="154"/>
      <c r="B122" s="155"/>
      <c r="C122" s="165"/>
      <c r="D122" s="166"/>
      <c r="E122" s="167"/>
      <c r="F122" s="157"/>
      <c r="G122" s="156"/>
      <c r="H122" s="157"/>
      <c r="I122" s="156"/>
      <c r="J122" s="98">
        <f>SUM(Table356237891928[[#This Row],[231 Program]:[State Admin: 1938001]])</f>
        <v>0</v>
      </c>
    </row>
    <row r="123" spans="1:10" ht="15">
      <c r="A123" s="158"/>
      <c r="B123" s="159"/>
      <c r="C123" s="168"/>
      <c r="D123" s="157"/>
      <c r="E123" s="156"/>
      <c r="F123" s="157"/>
      <c r="G123" s="156"/>
      <c r="H123" s="157"/>
      <c r="I123" s="156"/>
      <c r="J123" s="98">
        <f>SUM(Table356237891928[[#This Row],[231 Program]:[State Admin: 1938001]])</f>
        <v>0</v>
      </c>
    </row>
    <row r="124" spans="1:10" ht="15">
      <c r="A124" s="158"/>
      <c r="B124" s="159"/>
      <c r="C124" s="165"/>
      <c r="D124" s="157"/>
      <c r="E124" s="156"/>
      <c r="F124" s="157"/>
      <c r="G124" s="156"/>
      <c r="H124" s="157"/>
      <c r="I124" s="156"/>
      <c r="J124" s="151">
        <f>SUM(Table356237891928[[#This Row],[231 Program]:[State Admin: 1938001]])</f>
        <v>0</v>
      </c>
    </row>
    <row r="125" spans="1:10" ht="15">
      <c r="A125" s="158"/>
      <c r="B125" s="159"/>
      <c r="C125" s="165"/>
      <c r="D125" s="157"/>
      <c r="E125" s="156"/>
      <c r="F125" s="157"/>
      <c r="G125" s="156"/>
      <c r="H125" s="157"/>
      <c r="I125" s="156"/>
      <c r="J125" s="151">
        <f>SUM(Table356237891928[[#This Row],[231 Program]:[State Admin: 1938001]])</f>
        <v>0</v>
      </c>
    </row>
    <row r="126" spans="1:10" ht="15">
      <c r="A126" s="158"/>
      <c r="B126" s="159"/>
      <c r="C126" s="165"/>
      <c r="D126" s="157"/>
      <c r="E126" s="156"/>
      <c r="F126" s="157"/>
      <c r="G126" s="156"/>
      <c r="H126" s="157"/>
      <c r="I126" s="156"/>
      <c r="J126" s="151">
        <f>SUM(Table356237891928[[#This Row],[231 Program]:[State Admin: 1938001]])</f>
        <v>0</v>
      </c>
    </row>
    <row r="127" spans="1:10" ht="15">
      <c r="A127" s="158"/>
      <c r="B127" s="159"/>
      <c r="C127" s="168"/>
      <c r="D127" s="157"/>
      <c r="E127" s="156"/>
      <c r="F127" s="157"/>
      <c r="G127" s="156"/>
      <c r="H127" s="157"/>
      <c r="I127" s="156"/>
      <c r="J127" s="98">
        <f>SUM(Table356237891928[[#This Row],[231 Program]:[State Admin: 1938001]])</f>
        <v>0</v>
      </c>
    </row>
    <row r="128" spans="1:10" ht="15">
      <c r="A128" s="158"/>
      <c r="B128" s="159"/>
      <c r="C128" s="168"/>
      <c r="D128" s="157"/>
      <c r="E128" s="156"/>
      <c r="F128" s="157"/>
      <c r="G128" s="156"/>
      <c r="H128" s="157"/>
      <c r="I128" s="156"/>
      <c r="J128" s="98">
        <f>SUM(Table356237891928[[#This Row],[231 Program]:[State Admin: 1938001]])</f>
        <v>0</v>
      </c>
    </row>
    <row r="129" spans="1:10" ht="15">
      <c r="A129" s="158"/>
      <c r="B129" s="159"/>
      <c r="C129" s="168"/>
      <c r="D129" s="169"/>
      <c r="E129" s="170"/>
      <c r="F129" s="157"/>
      <c r="G129" s="156"/>
      <c r="H129" s="157"/>
      <c r="I129" s="156"/>
      <c r="J129" s="98">
        <f>SUM(Table356237891928[[#This Row],[231 Program]:[State Admin: 1938001]])</f>
        <v>0</v>
      </c>
    </row>
    <row r="130" spans="1:10" ht="15.75" thickBot="1">
      <c r="A130" s="94" t="s">
        <v>16</v>
      </c>
      <c r="B130" s="95"/>
      <c r="C130" s="108">
        <f aca="true" t="shared" si="8" ref="C130:I130">SUM(C122:C129)</f>
        <v>0</v>
      </c>
      <c r="D130" s="163">
        <f t="shared" si="8"/>
        <v>0</v>
      </c>
      <c r="E130" s="164">
        <f t="shared" si="8"/>
        <v>0</v>
      </c>
      <c r="F130" s="88">
        <f t="shared" si="8"/>
        <v>0</v>
      </c>
      <c r="G130" s="89">
        <f t="shared" si="8"/>
        <v>0</v>
      </c>
      <c r="H130" s="88">
        <f t="shared" si="8"/>
        <v>0</v>
      </c>
      <c r="I130" s="88">
        <f t="shared" si="8"/>
        <v>0</v>
      </c>
      <c r="J130" s="97">
        <f>SUM(Table356237891928[[#This Row],[231 Program]:[State Admin: 1938001]])</f>
        <v>0</v>
      </c>
    </row>
    <row r="131" ht="15.75" thickTop="1"/>
  </sheetData>
  <mergeCells count="27">
    <mergeCell ref="A1:L1"/>
    <mergeCell ref="A2:E2"/>
    <mergeCell ref="F2:L2"/>
    <mergeCell ref="A22:M22"/>
    <mergeCell ref="A23:F23"/>
    <mergeCell ref="G23:M23"/>
    <mergeCell ref="A40:J40"/>
    <mergeCell ref="A42:C42"/>
    <mergeCell ref="D42:J42"/>
    <mergeCell ref="A54:J54"/>
    <mergeCell ref="A55:C55"/>
    <mergeCell ref="D55:J55"/>
    <mergeCell ref="A67:J67"/>
    <mergeCell ref="A68:C68"/>
    <mergeCell ref="D68:J68"/>
    <mergeCell ref="A80:J80"/>
    <mergeCell ref="A81:C81"/>
    <mergeCell ref="D81:J81"/>
    <mergeCell ref="A119:J119"/>
    <mergeCell ref="A120:C120"/>
    <mergeCell ref="D120:J120"/>
    <mergeCell ref="A93:J93"/>
    <mergeCell ref="A94:C94"/>
    <mergeCell ref="D94:J94"/>
    <mergeCell ref="A106:J106"/>
    <mergeCell ref="A107:C107"/>
    <mergeCell ref="D107:J107"/>
  </mergeCells>
  <conditionalFormatting sqref="J65">
    <cfRule type="cellIs" priority="9" dxfId="140" operator="equal">
      <formula>$C$69</formula>
    </cfRule>
  </conditionalFormatting>
  <conditionalFormatting sqref="J91">
    <cfRule type="cellIs" priority="8" dxfId="140" operator="equal">
      <formula>$C$95</formula>
    </cfRule>
  </conditionalFormatting>
  <conditionalFormatting sqref="J104">
    <cfRule type="cellIs" priority="7" dxfId="140" operator="equal">
      <formula>$C$108</formula>
    </cfRule>
  </conditionalFormatting>
  <conditionalFormatting sqref="J117">
    <cfRule type="cellIs" priority="6" dxfId="140" operator="equal">
      <formula>$C$121</formula>
    </cfRule>
  </conditionalFormatting>
  <conditionalFormatting sqref="J130">
    <cfRule type="cellIs" priority="5" dxfId="140" operator="equal">
      <formula>$C$121</formula>
    </cfRule>
  </conditionalFormatting>
  <conditionalFormatting sqref="J77">
    <cfRule type="cellIs" priority="4" dxfId="140" operator="equal">
      <formula>$C$69</formula>
    </cfRule>
  </conditionalFormatting>
  <conditionalFormatting sqref="J52">
    <cfRule type="cellIs" priority="1" dxfId="140" operator="equal">
      <formula>$C$52</formula>
    </cfRule>
    <cfRule type="cellIs" priority="3" dxfId="140" operator="equal">
      <formula>$C$56</formula>
    </cfRule>
  </conditionalFormatting>
  <conditionalFormatting sqref="M38">
    <cfRule type="cellIs" priority="2" dxfId="140" operator="equal">
      <formula>$F$38</formula>
    </cfRule>
  </conditionalFormatting>
  <printOptions/>
  <pageMargins left="0.7" right="0.7" top="0.75" bottom="0.75" header="0.3" footer="0.3"/>
  <pageSetup horizontalDpi="600" verticalDpi="600" orientation="portrait" r:id="rId10"/>
  <tableParts>
    <tablePart r:id="rId6"/>
    <tablePart r:id="rId2"/>
    <tablePart r:id="rId8"/>
    <tablePart r:id="rId4"/>
    <tablePart r:id="rId5"/>
    <tablePart r:id="rId7"/>
    <tablePart r:id="rId3"/>
    <tablePart r:id="rId1"/>
    <tablePart r:id="rId9"/>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30"/>
  <sheetViews>
    <sheetView workbookViewId="0" topLeftCell="A36">
      <selection activeCell="O56" sqref="O56"/>
    </sheetView>
  </sheetViews>
  <sheetFormatPr defaultColWidth="8.7109375" defaultRowHeight="15"/>
  <cols>
    <col min="1" max="12" width="12.00390625" style="0" customWidth="1"/>
    <col min="13" max="13" width="10.421875" style="0" customWidth="1"/>
  </cols>
  <sheetData>
    <row r="1" spans="1:12" ht="16.5" thickBot="1">
      <c r="A1" s="274" t="s">
        <v>6</v>
      </c>
      <c r="B1" s="229"/>
      <c r="C1" s="229"/>
      <c r="D1" s="229"/>
      <c r="E1" s="229"/>
      <c r="F1" s="229"/>
      <c r="G1" s="229"/>
      <c r="H1" s="229"/>
      <c r="I1" s="229"/>
      <c r="J1" s="229"/>
      <c r="K1" s="229"/>
      <c r="L1" s="229"/>
    </row>
    <row r="2" spans="1:12" ht="17.25" thickBot="1" thickTop="1">
      <c r="A2" s="275" t="s">
        <v>80</v>
      </c>
      <c r="B2" s="276"/>
      <c r="C2" s="276"/>
      <c r="D2" s="276"/>
      <c r="E2" s="277"/>
      <c r="F2" s="278" t="s">
        <v>107</v>
      </c>
      <c r="G2" s="278"/>
      <c r="H2" s="278"/>
      <c r="I2" s="278"/>
      <c r="J2" s="278"/>
      <c r="K2" s="278"/>
      <c r="L2" s="279"/>
    </row>
    <row r="3" spans="1:12" ht="46.5" thickBot="1" thickTop="1">
      <c r="A3" s="92" t="s">
        <v>81</v>
      </c>
      <c r="B3" s="78" t="s">
        <v>82</v>
      </c>
      <c r="C3" s="85" t="s">
        <v>105</v>
      </c>
      <c r="D3" s="85" t="s">
        <v>106</v>
      </c>
      <c r="E3" s="93" t="s">
        <v>108</v>
      </c>
      <c r="F3" s="90" t="s">
        <v>113</v>
      </c>
      <c r="G3" s="71" t="s">
        <v>114</v>
      </c>
      <c r="H3" s="70" t="s">
        <v>112</v>
      </c>
      <c r="I3" s="72" t="s">
        <v>83</v>
      </c>
      <c r="J3" s="70" t="s">
        <v>110</v>
      </c>
      <c r="K3" s="72" t="s">
        <v>111</v>
      </c>
      <c r="L3" s="73" t="s">
        <v>102</v>
      </c>
    </row>
    <row r="4" spans="1:12" ht="15.75" thickTop="1">
      <c r="A4" s="99"/>
      <c r="B4" s="100"/>
      <c r="C4" s="101"/>
      <c r="D4" s="101"/>
      <c r="E4" s="87">
        <f>Table31248[[#This Row],[Monthly Salary]]+Table31248[[#This Row],[Monthly Benefits]]</f>
        <v>0</v>
      </c>
      <c r="F4" s="101"/>
      <c r="G4" s="102"/>
      <c r="H4" s="103"/>
      <c r="I4" s="104"/>
      <c r="J4" s="103"/>
      <c r="K4" s="104"/>
      <c r="L4" s="86">
        <f>SUM(Table31248[[#This Row],[231 Program ]:[State Admin]])</f>
        <v>0</v>
      </c>
    </row>
    <row r="5" spans="1:12" ht="15">
      <c r="A5" s="99"/>
      <c r="B5" s="100"/>
      <c r="C5" s="101"/>
      <c r="D5" s="101"/>
      <c r="E5" s="87">
        <f>Table31248[[#This Row],[Monthly Salary]]+Table31248[[#This Row],[Monthly Benefits]]</f>
        <v>0</v>
      </c>
      <c r="F5" s="101"/>
      <c r="G5" s="102"/>
      <c r="H5" s="103"/>
      <c r="I5" s="104"/>
      <c r="J5" s="103"/>
      <c r="K5" s="104"/>
      <c r="L5" s="86">
        <f>SUM(Table31248[[#This Row],[231 Program ]:[State Admin]])</f>
        <v>0</v>
      </c>
    </row>
    <row r="6" spans="1:12" ht="15">
      <c r="A6" s="99"/>
      <c r="B6" s="100"/>
      <c r="C6" s="101"/>
      <c r="D6" s="101"/>
      <c r="E6" s="87">
        <f>Table31248[[#This Row],[Monthly Salary]]+Table31248[[#This Row],[Monthly Benefits]]</f>
        <v>0</v>
      </c>
      <c r="F6" s="101"/>
      <c r="G6" s="102"/>
      <c r="H6" s="103"/>
      <c r="I6" s="104"/>
      <c r="J6" s="103"/>
      <c r="K6" s="104"/>
      <c r="L6" s="86">
        <f>SUM(Table31248[[#This Row],[231 Program ]:[State Admin]])</f>
        <v>0</v>
      </c>
    </row>
    <row r="7" spans="1:12" ht="15">
      <c r="A7" s="99"/>
      <c r="B7" s="100"/>
      <c r="C7" s="101"/>
      <c r="D7" s="101"/>
      <c r="E7" s="87">
        <f>Table31248[[#This Row],[Monthly Salary]]+Table31248[[#This Row],[Monthly Benefits]]</f>
        <v>0</v>
      </c>
      <c r="F7" s="101"/>
      <c r="G7" s="102"/>
      <c r="H7" s="103"/>
      <c r="I7" s="104"/>
      <c r="J7" s="103"/>
      <c r="K7" s="104"/>
      <c r="L7" s="86">
        <f>SUM(Table31248[[#This Row],[231 Program ]:[State Admin]])</f>
        <v>0</v>
      </c>
    </row>
    <row r="8" spans="1:12" ht="15">
      <c r="A8" s="99"/>
      <c r="B8" s="100"/>
      <c r="C8" s="101"/>
      <c r="D8" s="101"/>
      <c r="E8" s="87">
        <f>Table31248[[#This Row],[Monthly Salary]]+Table31248[[#This Row],[Monthly Benefits]]</f>
        <v>0</v>
      </c>
      <c r="F8" s="101"/>
      <c r="G8" s="102"/>
      <c r="H8" s="103"/>
      <c r="I8" s="104"/>
      <c r="J8" s="103"/>
      <c r="K8" s="104"/>
      <c r="L8" s="86">
        <f>SUM(Table31248[[#This Row],[231 Program ]:[State Admin]])</f>
        <v>0</v>
      </c>
    </row>
    <row r="9" spans="1:12" ht="15">
      <c r="A9" s="99"/>
      <c r="B9" s="100"/>
      <c r="C9" s="101"/>
      <c r="D9" s="101"/>
      <c r="E9" s="87">
        <f>Table31248[[#This Row],[Monthly Salary]]+Table31248[[#This Row],[Monthly Benefits]]</f>
        <v>0</v>
      </c>
      <c r="F9" s="101"/>
      <c r="G9" s="102"/>
      <c r="H9" s="103"/>
      <c r="I9" s="104"/>
      <c r="J9" s="103"/>
      <c r="K9" s="104"/>
      <c r="L9" s="86">
        <f>SUM(Table31248[[#This Row],[231 Program ]:[State Admin]])</f>
        <v>0</v>
      </c>
    </row>
    <row r="10" spans="1:12" ht="15">
      <c r="A10" s="99"/>
      <c r="B10" s="100"/>
      <c r="C10" s="101"/>
      <c r="D10" s="101"/>
      <c r="E10" s="87">
        <f>Table31248[[#This Row],[Monthly Salary]]+Table31248[[#This Row],[Monthly Benefits]]</f>
        <v>0</v>
      </c>
      <c r="F10" s="101"/>
      <c r="G10" s="102"/>
      <c r="H10" s="103"/>
      <c r="I10" s="104"/>
      <c r="J10" s="103"/>
      <c r="K10" s="104"/>
      <c r="L10" s="86">
        <f>SUM(Table31248[[#This Row],[231 Program ]:[State Admin]])</f>
        <v>0</v>
      </c>
    </row>
    <row r="11" spans="1:12" ht="15">
      <c r="A11" s="99"/>
      <c r="B11" s="100"/>
      <c r="C11" s="101"/>
      <c r="D11" s="101"/>
      <c r="E11" s="87">
        <f>Table31248[[#This Row],[Monthly Salary]]+Table31248[[#This Row],[Monthly Benefits]]</f>
        <v>0</v>
      </c>
      <c r="F11" s="101"/>
      <c r="G11" s="102"/>
      <c r="H11" s="103"/>
      <c r="I11" s="104"/>
      <c r="J11" s="103"/>
      <c r="K11" s="104"/>
      <c r="L11" s="86">
        <f>SUM(Table31248[[#This Row],[231 Program ]:[State Admin]])</f>
        <v>0</v>
      </c>
    </row>
    <row r="12" spans="1:12" ht="15">
      <c r="A12" s="99"/>
      <c r="B12" s="100"/>
      <c r="C12" s="101"/>
      <c r="D12" s="101"/>
      <c r="E12" s="87">
        <f>Table31248[[#This Row],[Monthly Salary]]+Table31248[[#This Row],[Monthly Benefits]]</f>
        <v>0</v>
      </c>
      <c r="F12" s="101"/>
      <c r="G12" s="102"/>
      <c r="H12" s="103"/>
      <c r="I12" s="104"/>
      <c r="J12" s="103"/>
      <c r="K12" s="104"/>
      <c r="L12" s="86">
        <f>SUM(Table31248[[#This Row],[231 Program ]:[State Admin]])</f>
        <v>0</v>
      </c>
    </row>
    <row r="13" spans="1:12" ht="15">
      <c r="A13" s="99"/>
      <c r="B13" s="100"/>
      <c r="C13" s="101"/>
      <c r="D13" s="101"/>
      <c r="E13" s="87">
        <f>Table31248[[#This Row],[Monthly Salary]]+Table31248[[#This Row],[Monthly Benefits]]</f>
        <v>0</v>
      </c>
      <c r="F13" s="101"/>
      <c r="G13" s="102"/>
      <c r="H13" s="103"/>
      <c r="I13" s="104"/>
      <c r="J13" s="103"/>
      <c r="K13" s="104"/>
      <c r="L13" s="86">
        <f>SUM(Table31248[[#This Row],[231 Program ]:[State Admin]])</f>
        <v>0</v>
      </c>
    </row>
    <row r="14" spans="1:12" ht="15">
      <c r="A14" s="99"/>
      <c r="B14" s="100"/>
      <c r="C14" s="101"/>
      <c r="D14" s="101"/>
      <c r="E14" s="87">
        <f>Table31248[[#This Row],[Monthly Salary]]+Table31248[[#This Row],[Monthly Benefits]]</f>
        <v>0</v>
      </c>
      <c r="F14" s="101"/>
      <c r="G14" s="102"/>
      <c r="H14" s="103"/>
      <c r="I14" s="104"/>
      <c r="J14" s="103"/>
      <c r="K14" s="104"/>
      <c r="L14" s="86">
        <f>SUM(Table31248[[#This Row],[231 Program ]:[State Admin]])</f>
        <v>0</v>
      </c>
    </row>
    <row r="15" spans="1:12" ht="15">
      <c r="A15" s="99"/>
      <c r="B15" s="100"/>
      <c r="C15" s="101"/>
      <c r="D15" s="101"/>
      <c r="E15" s="87">
        <f>Table31248[[#This Row],[Monthly Salary]]+Table31248[[#This Row],[Monthly Benefits]]</f>
        <v>0</v>
      </c>
      <c r="F15" s="101"/>
      <c r="G15" s="102"/>
      <c r="H15" s="103"/>
      <c r="I15" s="104"/>
      <c r="J15" s="103"/>
      <c r="K15" s="104"/>
      <c r="L15" s="86">
        <f>SUM(Table31248[[#This Row],[231 Program ]:[State Admin]])</f>
        <v>0</v>
      </c>
    </row>
    <row r="16" spans="1:12" ht="15">
      <c r="A16" s="99"/>
      <c r="B16" s="100"/>
      <c r="C16" s="101"/>
      <c r="D16" s="101"/>
      <c r="E16" s="87">
        <f>Table31248[[#This Row],[Monthly Salary]]+Table31248[[#This Row],[Monthly Benefits]]</f>
        <v>0</v>
      </c>
      <c r="F16" s="101"/>
      <c r="G16" s="102"/>
      <c r="H16" s="103"/>
      <c r="I16" s="104"/>
      <c r="J16" s="103"/>
      <c r="K16" s="104"/>
      <c r="L16" s="86">
        <f>SUM(Table31248[[#This Row],[231 Program ]:[State Admin]])</f>
        <v>0</v>
      </c>
    </row>
    <row r="17" spans="1:12" ht="15">
      <c r="A17" s="99"/>
      <c r="B17" s="100"/>
      <c r="C17" s="101"/>
      <c r="D17" s="101"/>
      <c r="E17" s="87">
        <f>Table31248[[#This Row],[Monthly Salary]]+Table31248[[#This Row],[Monthly Benefits]]</f>
        <v>0</v>
      </c>
      <c r="F17" s="101"/>
      <c r="G17" s="102"/>
      <c r="H17" s="103"/>
      <c r="I17" s="104"/>
      <c r="J17" s="103"/>
      <c r="K17" s="104"/>
      <c r="L17" s="86">
        <f>SUM(Table31248[[#This Row],[231 Program ]:[State Admin]])</f>
        <v>0</v>
      </c>
    </row>
    <row r="18" spans="1:12" ht="15">
      <c r="A18" s="99"/>
      <c r="B18" s="100"/>
      <c r="C18" s="101"/>
      <c r="D18" s="101"/>
      <c r="E18" s="87">
        <f>Table31248[[#This Row],[Monthly Salary]]+Table31248[[#This Row],[Monthly Benefits]]</f>
        <v>0</v>
      </c>
      <c r="F18" s="101"/>
      <c r="G18" s="102"/>
      <c r="H18" s="103"/>
      <c r="I18" s="104"/>
      <c r="J18" s="103"/>
      <c r="K18" s="104"/>
      <c r="L18" s="86">
        <f>SUM(Table31248[[#This Row],[231 Program ]:[State Admin]])</f>
        <v>0</v>
      </c>
    </row>
    <row r="19" spans="1:12" ht="15">
      <c r="A19" s="120"/>
      <c r="B19" s="121"/>
      <c r="C19" s="110"/>
      <c r="D19" s="110"/>
      <c r="E19" s="109">
        <f>Table31248[[#This Row],[Monthly Salary]]+Table31248[[#This Row],[Monthly Benefits]]</f>
        <v>0</v>
      </c>
      <c r="F19" s="110"/>
      <c r="G19" s="122"/>
      <c r="H19" s="123"/>
      <c r="I19" s="124"/>
      <c r="J19" s="123"/>
      <c r="K19" s="124"/>
      <c r="L19" s="119">
        <f>SUM(Table31248[[#This Row],[231 Program ]:[State Admin]])</f>
        <v>0</v>
      </c>
    </row>
    <row r="20" spans="1:12" ht="15">
      <c r="A20" s="117" t="s">
        <v>16</v>
      </c>
      <c r="B20" s="117"/>
      <c r="C20" s="118">
        <f>SUM(C4:C19)</f>
        <v>0</v>
      </c>
      <c r="D20" s="118">
        <f>SUM(D4:D19)</f>
        <v>0</v>
      </c>
      <c r="E20" s="118">
        <f>Table31248[[#This Row],[Monthly Salary]]+Table31248[[#This Row],[Monthly Benefits]]</f>
        <v>0</v>
      </c>
      <c r="F20" s="118">
        <f aca="true" t="shared" si="0" ref="F20:K20">SUM(F4:F19)</f>
        <v>0</v>
      </c>
      <c r="G20" s="118">
        <f t="shared" si="0"/>
        <v>0</v>
      </c>
      <c r="H20" s="118">
        <f t="shared" si="0"/>
        <v>0</v>
      </c>
      <c r="I20" s="118">
        <f t="shared" si="0"/>
        <v>0</v>
      </c>
      <c r="J20" s="118">
        <f t="shared" si="0"/>
        <v>0</v>
      </c>
      <c r="K20" s="118">
        <f t="shared" si="0"/>
        <v>0</v>
      </c>
      <c r="L20" s="118">
        <f>SUM(L4:L19)</f>
        <v>0</v>
      </c>
    </row>
    <row r="21" spans="1:12" ht="15">
      <c r="A21" s="105"/>
      <c r="B21" s="105"/>
      <c r="C21" s="106"/>
      <c r="D21" s="106"/>
      <c r="E21" s="107"/>
      <c r="F21" s="77"/>
      <c r="G21" s="77"/>
      <c r="H21" s="77"/>
      <c r="I21" s="77"/>
      <c r="J21" s="77"/>
      <c r="K21" s="77"/>
      <c r="L21" s="107"/>
    </row>
    <row r="22" spans="1:13" ht="15.75">
      <c r="A22" s="291" t="s">
        <v>7</v>
      </c>
      <c r="B22" s="229"/>
      <c r="C22" s="229"/>
      <c r="D22" s="229"/>
      <c r="E22" s="229"/>
      <c r="F22" s="229"/>
      <c r="G22" s="229"/>
      <c r="H22" s="229"/>
      <c r="I22" s="229"/>
      <c r="J22" s="229"/>
      <c r="K22" s="229"/>
      <c r="L22" s="229"/>
      <c r="M22" s="292"/>
    </row>
    <row r="23" spans="1:13" ht="16.5" thickBot="1">
      <c r="A23" s="295" t="s">
        <v>80</v>
      </c>
      <c r="B23" s="296"/>
      <c r="C23" s="296"/>
      <c r="D23" s="296"/>
      <c r="E23" s="296"/>
      <c r="F23" s="296"/>
      <c r="G23" s="293" t="s">
        <v>109</v>
      </c>
      <c r="H23" s="293"/>
      <c r="I23" s="293"/>
      <c r="J23" s="293"/>
      <c r="K23" s="293"/>
      <c r="L23" s="293"/>
      <c r="M23" s="294"/>
    </row>
    <row r="24" spans="1:13" ht="45.75" thickTop="1">
      <c r="A24" s="114" t="s">
        <v>81</v>
      </c>
      <c r="B24" s="85" t="s">
        <v>82</v>
      </c>
      <c r="C24" s="85" t="s">
        <v>103</v>
      </c>
      <c r="D24" s="85" t="s">
        <v>104</v>
      </c>
      <c r="E24" s="115" t="s">
        <v>116</v>
      </c>
      <c r="F24" s="93" t="s">
        <v>108</v>
      </c>
      <c r="G24" s="114" t="s">
        <v>88</v>
      </c>
      <c r="H24" s="93" t="s">
        <v>89</v>
      </c>
      <c r="I24" s="114" t="s">
        <v>90</v>
      </c>
      <c r="J24" s="116" t="s">
        <v>83</v>
      </c>
      <c r="K24" s="114" t="s">
        <v>115</v>
      </c>
      <c r="L24" s="116" t="s">
        <v>111</v>
      </c>
      <c r="M24" s="115" t="s">
        <v>102</v>
      </c>
    </row>
    <row r="25" spans="1:13" ht="15">
      <c r="A25" s="99"/>
      <c r="B25" s="111"/>
      <c r="C25" s="111"/>
      <c r="D25" s="112"/>
      <c r="E25" s="113"/>
      <c r="F25" s="87">
        <f>(Table351349[[#This Row],[Hours Worked]]*Table351349[[#This Row],[Hourly Rate]])+Table351349[[#This Row],[Benefits]]</f>
        <v>0</v>
      </c>
      <c r="G25" s="103"/>
      <c r="H25" s="102"/>
      <c r="I25" s="103"/>
      <c r="J25" s="104"/>
      <c r="K25" s="103"/>
      <c r="L25" s="104"/>
      <c r="M25" s="74">
        <f>SUM(Table351349[[#This Row],[231 Program]:[State Admin]])</f>
        <v>0</v>
      </c>
    </row>
    <row r="26" spans="1:13" ht="15">
      <c r="A26" s="99"/>
      <c r="B26" s="111"/>
      <c r="C26" s="111"/>
      <c r="D26" s="112"/>
      <c r="E26" s="113"/>
      <c r="F26" s="87">
        <f>(Table351349[[#This Row],[Hours Worked]]*Table351349[[#This Row],[Hourly Rate]])+Table351349[[#This Row],[Benefits]]</f>
        <v>0</v>
      </c>
      <c r="G26" s="103"/>
      <c r="H26" s="102"/>
      <c r="I26" s="103"/>
      <c r="J26" s="104"/>
      <c r="K26" s="103"/>
      <c r="L26" s="104"/>
      <c r="M26" s="74">
        <f>SUM(Table351349[[#This Row],[231 Program]:[State Admin]])</f>
        <v>0</v>
      </c>
    </row>
    <row r="27" spans="1:13" ht="15">
      <c r="A27" s="99"/>
      <c r="B27" s="111"/>
      <c r="C27" s="111"/>
      <c r="D27" s="112"/>
      <c r="E27" s="113"/>
      <c r="F27" s="87">
        <f>(Table351349[[#This Row],[Hours Worked]]*Table351349[[#This Row],[Hourly Rate]])+Table351349[[#This Row],[Benefits]]</f>
        <v>0</v>
      </c>
      <c r="G27" s="103"/>
      <c r="H27" s="102"/>
      <c r="I27" s="103"/>
      <c r="J27" s="104"/>
      <c r="K27" s="103"/>
      <c r="L27" s="104"/>
      <c r="M27" s="74">
        <f>SUM(Table351349[[#This Row],[231 Program]:[State Admin]])</f>
        <v>0</v>
      </c>
    </row>
    <row r="28" spans="1:13" ht="15">
      <c r="A28" s="99"/>
      <c r="B28" s="111"/>
      <c r="C28" s="111"/>
      <c r="D28" s="112"/>
      <c r="E28" s="113"/>
      <c r="F28" s="87">
        <f>(Table351349[[#This Row],[Hours Worked]]*Table351349[[#This Row],[Hourly Rate]])+Table351349[[#This Row],[Benefits]]</f>
        <v>0</v>
      </c>
      <c r="G28" s="103"/>
      <c r="H28" s="102"/>
      <c r="I28" s="103"/>
      <c r="J28" s="104"/>
      <c r="K28" s="103"/>
      <c r="L28" s="104"/>
      <c r="M28" s="74">
        <f>SUM(Table351349[[#This Row],[231 Program]:[State Admin]])</f>
        <v>0</v>
      </c>
    </row>
    <row r="29" spans="1:13" ht="15">
      <c r="A29" s="99"/>
      <c r="B29" s="111"/>
      <c r="C29" s="111"/>
      <c r="D29" s="112"/>
      <c r="E29" s="113"/>
      <c r="F29" s="87">
        <f>(Table351349[[#This Row],[Hours Worked]]*Table351349[[#This Row],[Hourly Rate]])+Table351349[[#This Row],[Benefits]]</f>
        <v>0</v>
      </c>
      <c r="G29" s="103"/>
      <c r="H29" s="102"/>
      <c r="I29" s="103"/>
      <c r="J29" s="104"/>
      <c r="K29" s="103"/>
      <c r="L29" s="104"/>
      <c r="M29" s="74">
        <f>SUM(Table351349[[#This Row],[231 Program]:[State Admin]])</f>
        <v>0</v>
      </c>
    </row>
    <row r="30" spans="1:13" ht="15">
      <c r="A30" s="99"/>
      <c r="B30" s="111"/>
      <c r="C30" s="111"/>
      <c r="D30" s="112"/>
      <c r="E30" s="113"/>
      <c r="F30" s="87">
        <f>(Table351349[[#This Row],[Hours Worked]]*Table351349[[#This Row],[Hourly Rate]])+Table351349[[#This Row],[Benefits]]</f>
        <v>0</v>
      </c>
      <c r="G30" s="103"/>
      <c r="H30" s="102"/>
      <c r="I30" s="103"/>
      <c r="J30" s="104"/>
      <c r="K30" s="103"/>
      <c r="L30" s="104"/>
      <c r="M30" s="74">
        <f>SUM(Table351349[[#This Row],[231 Program]:[State Admin]])</f>
        <v>0</v>
      </c>
    </row>
    <row r="31" spans="1:13" ht="15">
      <c r="A31" s="99"/>
      <c r="B31" s="111"/>
      <c r="C31" s="111"/>
      <c r="D31" s="112"/>
      <c r="E31" s="113"/>
      <c r="F31" s="87">
        <f>(Table351349[[#This Row],[Hours Worked]]*Table351349[[#This Row],[Hourly Rate]])+Table351349[[#This Row],[Benefits]]</f>
        <v>0</v>
      </c>
      <c r="G31" s="103"/>
      <c r="H31" s="102"/>
      <c r="I31" s="103"/>
      <c r="J31" s="104"/>
      <c r="K31" s="103"/>
      <c r="L31" s="104"/>
      <c r="M31" s="74">
        <f>SUM(Table351349[[#This Row],[231 Program]:[State Admin]])</f>
        <v>0</v>
      </c>
    </row>
    <row r="32" spans="1:13" ht="15">
      <c r="A32" s="99"/>
      <c r="B32" s="111"/>
      <c r="C32" s="111"/>
      <c r="D32" s="112"/>
      <c r="E32" s="113"/>
      <c r="F32" s="87">
        <f>(Table351349[[#This Row],[Hours Worked]]*Table351349[[#This Row],[Hourly Rate]])+Table351349[[#This Row],[Benefits]]</f>
        <v>0</v>
      </c>
      <c r="G32" s="103"/>
      <c r="H32" s="102"/>
      <c r="I32" s="103"/>
      <c r="J32" s="104"/>
      <c r="K32" s="103"/>
      <c r="L32" s="104"/>
      <c r="M32" s="74">
        <f>SUM(Table351349[[#This Row],[231 Program]:[State Admin]])</f>
        <v>0</v>
      </c>
    </row>
    <row r="33" spans="1:13" ht="15">
      <c r="A33" s="99"/>
      <c r="B33" s="111"/>
      <c r="C33" s="111"/>
      <c r="D33" s="112"/>
      <c r="E33" s="113"/>
      <c r="F33" s="87">
        <f>(Table351349[[#This Row],[Hours Worked]]*Table351349[[#This Row],[Hourly Rate]])+Table351349[[#This Row],[Benefits]]</f>
        <v>0</v>
      </c>
      <c r="G33" s="103"/>
      <c r="H33" s="102"/>
      <c r="I33" s="103"/>
      <c r="J33" s="104"/>
      <c r="K33" s="103"/>
      <c r="L33" s="104"/>
      <c r="M33" s="74">
        <f>SUM(Table351349[[#This Row],[231 Program]:[State Admin]])</f>
        <v>0</v>
      </c>
    </row>
    <row r="34" spans="1:13" ht="15">
      <c r="A34" s="99"/>
      <c r="B34" s="111"/>
      <c r="C34" s="111"/>
      <c r="D34" s="112"/>
      <c r="E34" s="113"/>
      <c r="F34" s="87">
        <f>(Table351349[[#This Row],[Hours Worked]]*Table351349[[#This Row],[Hourly Rate]])+Table351349[[#This Row],[Benefits]]</f>
        <v>0</v>
      </c>
      <c r="G34" s="103"/>
      <c r="H34" s="102"/>
      <c r="I34" s="103"/>
      <c r="J34" s="104"/>
      <c r="K34" s="103"/>
      <c r="L34" s="104"/>
      <c r="M34" s="74">
        <f>SUM(Table351349[[#This Row],[231 Program]:[State Admin]])</f>
        <v>0</v>
      </c>
    </row>
    <row r="35" spans="1:13" ht="15">
      <c r="A35" s="99"/>
      <c r="B35" s="111"/>
      <c r="C35" s="111"/>
      <c r="D35" s="112"/>
      <c r="E35" s="113"/>
      <c r="F35" s="87">
        <f>(Table351349[[#This Row],[Hours Worked]]*Table351349[[#This Row],[Hourly Rate]])+Table351349[[#This Row],[Benefits]]</f>
        <v>0</v>
      </c>
      <c r="G35" s="103"/>
      <c r="H35" s="102"/>
      <c r="I35" s="103"/>
      <c r="J35" s="104"/>
      <c r="K35" s="103"/>
      <c r="L35" s="104"/>
      <c r="M35" s="74">
        <f>SUM(Table351349[[#This Row],[231 Program]:[State Admin]])</f>
        <v>0</v>
      </c>
    </row>
    <row r="36" spans="1:13" ht="15">
      <c r="A36" s="99"/>
      <c r="B36" s="111"/>
      <c r="C36" s="111"/>
      <c r="D36" s="112"/>
      <c r="E36" s="113"/>
      <c r="F36" s="87">
        <f>(Table351349[[#This Row],[Hours Worked]]*Table351349[[#This Row],[Hourly Rate]])+Table351349[[#This Row],[Benefits]]</f>
        <v>0</v>
      </c>
      <c r="G36" s="103"/>
      <c r="H36" s="102"/>
      <c r="I36" s="103"/>
      <c r="J36" s="104"/>
      <c r="K36" s="103"/>
      <c r="L36" s="104"/>
      <c r="M36" s="74">
        <f>SUM(Table351349[[#This Row],[231 Program]:[State Admin]])</f>
        <v>0</v>
      </c>
    </row>
    <row r="37" spans="1:13" ht="15">
      <c r="A37" s="99"/>
      <c r="B37" s="111"/>
      <c r="C37" s="111"/>
      <c r="D37" s="112"/>
      <c r="E37" s="113"/>
      <c r="F37" s="87">
        <f>(Table351349[[#This Row],[Hours Worked]]*Table351349[[#This Row],[Hourly Rate]])+Table351349[[#This Row],[Benefits]]</f>
        <v>0</v>
      </c>
      <c r="G37" s="103"/>
      <c r="H37" s="102"/>
      <c r="I37" s="103"/>
      <c r="J37" s="104"/>
      <c r="K37" s="103"/>
      <c r="L37" s="104"/>
      <c r="M37" s="74">
        <f>SUM(Table351349[[#This Row],[231 Program]:[State Admin]])</f>
        <v>0</v>
      </c>
    </row>
    <row r="38" spans="1:13" ht="15.75" thickBot="1">
      <c r="A38" s="94" t="s">
        <v>16</v>
      </c>
      <c r="B38" s="95"/>
      <c r="C38" s="91">
        <f>SUM(C25:C37)</f>
        <v>0</v>
      </c>
      <c r="D38" s="91">
        <f aca="true" t="shared" si="1" ref="D38:M38">SUM(D25:D37)</f>
        <v>0</v>
      </c>
      <c r="E38" s="91">
        <f t="shared" si="1"/>
        <v>0</v>
      </c>
      <c r="F38" s="91">
        <f t="shared" si="1"/>
        <v>0</v>
      </c>
      <c r="G38" s="91">
        <f t="shared" si="1"/>
        <v>0</v>
      </c>
      <c r="H38" s="91">
        <f t="shared" si="1"/>
        <v>0</v>
      </c>
      <c r="I38" s="91">
        <f t="shared" si="1"/>
        <v>0</v>
      </c>
      <c r="J38" s="91">
        <f t="shared" si="1"/>
        <v>0</v>
      </c>
      <c r="K38" s="91">
        <f t="shared" si="1"/>
        <v>0</v>
      </c>
      <c r="L38" s="91">
        <f t="shared" si="1"/>
        <v>0</v>
      </c>
      <c r="M38" s="91">
        <f t="shared" si="1"/>
        <v>0</v>
      </c>
    </row>
    <row r="39" ht="16.5" thickBot="1" thickTop="1"/>
    <row r="40" spans="1:11" ht="16.5" thickTop="1">
      <c r="A40" s="288" t="s">
        <v>91</v>
      </c>
      <c r="B40" s="289"/>
      <c r="C40" s="289"/>
      <c r="D40" s="289"/>
      <c r="E40" s="289"/>
      <c r="F40" s="289"/>
      <c r="G40" s="289"/>
      <c r="H40" s="289"/>
      <c r="I40" s="289"/>
      <c r="J40" s="290"/>
      <c r="K40" s="80"/>
    </row>
    <row r="41" spans="1:11" ht="16.5" thickBot="1">
      <c r="A41" s="126" t="s">
        <v>126</v>
      </c>
      <c r="B41" s="125"/>
      <c r="C41" s="125"/>
      <c r="D41" s="125"/>
      <c r="E41" s="125"/>
      <c r="F41" s="125"/>
      <c r="G41" s="125"/>
      <c r="H41" s="125"/>
      <c r="I41" s="125"/>
      <c r="J41" s="127"/>
      <c r="K41" s="81"/>
    </row>
    <row r="42" spans="1:11" ht="17.25" thickBot="1" thickTop="1">
      <c r="A42" s="280" t="s">
        <v>93</v>
      </c>
      <c r="B42" s="281"/>
      <c r="C42" s="281"/>
      <c r="D42" s="282" t="s">
        <v>109</v>
      </c>
      <c r="E42" s="282"/>
      <c r="F42" s="282"/>
      <c r="G42" s="282"/>
      <c r="H42" s="282"/>
      <c r="I42" s="282"/>
      <c r="J42" s="283"/>
      <c r="K42" s="80"/>
    </row>
    <row r="43" spans="1:10" ht="46.5" thickBot="1" thickTop="1">
      <c r="A43" s="128" t="s">
        <v>94</v>
      </c>
      <c r="B43" s="129" t="s">
        <v>95</v>
      </c>
      <c r="C43" s="129" t="s">
        <v>87</v>
      </c>
      <c r="D43" s="131" t="s">
        <v>88</v>
      </c>
      <c r="E43" s="132" t="s">
        <v>89</v>
      </c>
      <c r="F43" s="131" t="s">
        <v>90</v>
      </c>
      <c r="G43" s="132" t="s">
        <v>83</v>
      </c>
      <c r="H43" s="131" t="s">
        <v>84</v>
      </c>
      <c r="I43" s="132" t="s">
        <v>85</v>
      </c>
      <c r="J43" s="130" t="s">
        <v>86</v>
      </c>
    </row>
    <row r="44" spans="1:10" ht="15.75" thickTop="1">
      <c r="A44" s="133"/>
      <c r="B44" s="134"/>
      <c r="C44" s="135"/>
      <c r="D44" s="135"/>
      <c r="E44" s="135"/>
      <c r="F44" s="135"/>
      <c r="G44" s="135"/>
      <c r="H44" s="135"/>
      <c r="I44" s="135"/>
      <c r="J44" s="136">
        <f>SUM(Table3561450[[#This Row],[231 Program]:[State Admin: 1938001]])</f>
        <v>0</v>
      </c>
    </row>
    <row r="45" spans="1:10" ht="15">
      <c r="A45" s="99"/>
      <c r="B45" s="137"/>
      <c r="C45" s="137"/>
      <c r="D45" s="137"/>
      <c r="E45" s="137"/>
      <c r="F45" s="137"/>
      <c r="G45" s="137"/>
      <c r="H45" s="137"/>
      <c r="I45" s="137"/>
      <c r="J45" s="138">
        <f>SUM(Table3561450[[#This Row],[231 Program]:[State Admin: 1938001]])</f>
        <v>0</v>
      </c>
    </row>
    <row r="46" spans="1:10" ht="15">
      <c r="A46" s="99"/>
      <c r="B46" s="137"/>
      <c r="C46" s="137"/>
      <c r="D46" s="137"/>
      <c r="E46" s="137"/>
      <c r="F46" s="137"/>
      <c r="G46" s="137"/>
      <c r="H46" s="137"/>
      <c r="I46" s="137"/>
      <c r="J46" s="138">
        <f>SUM(Table3561450[[#This Row],[231 Program]:[State Admin: 1938001]])</f>
        <v>0</v>
      </c>
    </row>
    <row r="47" spans="1:10" ht="15">
      <c r="A47" s="99"/>
      <c r="B47" s="137"/>
      <c r="C47" s="137"/>
      <c r="D47" s="137"/>
      <c r="E47" s="137"/>
      <c r="F47" s="137"/>
      <c r="G47" s="137"/>
      <c r="H47" s="137"/>
      <c r="I47" s="137"/>
      <c r="J47" s="138">
        <f>SUM(Table3561450[[#This Row],[231 Program]:[State Admin: 1938001]])</f>
        <v>0</v>
      </c>
    </row>
    <row r="48" spans="1:10" ht="15">
      <c r="A48" s="99"/>
      <c r="B48" s="139"/>
      <c r="C48" s="137"/>
      <c r="D48" s="137"/>
      <c r="E48" s="137"/>
      <c r="F48" s="137"/>
      <c r="G48" s="137"/>
      <c r="H48" s="137"/>
      <c r="I48" s="137"/>
      <c r="J48" s="138">
        <f>SUM(Table3561450[[#This Row],[231 Program]:[State Admin: 1938001]])</f>
        <v>0</v>
      </c>
    </row>
    <row r="49" spans="1:10" ht="15">
      <c r="A49" s="99"/>
      <c r="B49" s="139"/>
      <c r="C49" s="137"/>
      <c r="D49" s="137"/>
      <c r="E49" s="137"/>
      <c r="F49" s="137"/>
      <c r="G49" s="137"/>
      <c r="H49" s="137"/>
      <c r="I49" s="137"/>
      <c r="J49" s="138">
        <f>SUM(Table3561450[[#This Row],[231 Program]:[State Admin: 1938001]])</f>
        <v>0</v>
      </c>
    </row>
    <row r="50" spans="1:10" ht="15">
      <c r="A50" s="99"/>
      <c r="B50" s="139"/>
      <c r="C50" s="137"/>
      <c r="D50" s="137"/>
      <c r="E50" s="137"/>
      <c r="F50" s="137"/>
      <c r="G50" s="137"/>
      <c r="H50" s="137"/>
      <c r="I50" s="137"/>
      <c r="J50" s="138">
        <f>SUM(Table3561450[[#This Row],[231 Program]:[State Admin: 1938001]])</f>
        <v>0</v>
      </c>
    </row>
    <row r="51" spans="1:10" ht="15">
      <c r="A51" s="99"/>
      <c r="B51" s="139"/>
      <c r="C51" s="137"/>
      <c r="D51" s="137"/>
      <c r="E51" s="137"/>
      <c r="F51" s="137"/>
      <c r="G51" s="137"/>
      <c r="H51" s="137"/>
      <c r="I51" s="137"/>
      <c r="J51" s="138">
        <f>SUM(Table3561450[[#This Row],[231 Program]:[State Admin: 1938001]])</f>
        <v>0</v>
      </c>
    </row>
    <row r="52" spans="1:11" ht="16.5" thickBot="1">
      <c r="A52" s="94" t="s">
        <v>16</v>
      </c>
      <c r="B52" s="140"/>
      <c r="C52" s="140">
        <f aca="true" t="shared" si="2" ref="C52:I52">SUM(C44:C51)</f>
        <v>0</v>
      </c>
      <c r="D52" s="140">
        <f t="shared" si="2"/>
        <v>0</v>
      </c>
      <c r="E52" s="140">
        <f t="shared" si="2"/>
        <v>0</v>
      </c>
      <c r="F52" s="140">
        <f t="shared" si="2"/>
        <v>0</v>
      </c>
      <c r="G52" s="140">
        <f t="shared" si="2"/>
        <v>0</v>
      </c>
      <c r="H52" s="140">
        <f t="shared" si="2"/>
        <v>0</v>
      </c>
      <c r="I52" s="140">
        <f t="shared" si="2"/>
        <v>0</v>
      </c>
      <c r="J52" s="141">
        <f>SUM(Table3561450[[#This Row],[231 Program]:[State Admin: 1938001]])</f>
        <v>0</v>
      </c>
      <c r="K52" s="83"/>
    </row>
    <row r="53" ht="16.5" thickTop="1">
      <c r="K53" s="83"/>
    </row>
    <row r="54" spans="1:10" ht="16.5" thickBot="1">
      <c r="A54" s="297" t="s">
        <v>9</v>
      </c>
      <c r="B54" s="298"/>
      <c r="C54" s="298"/>
      <c r="D54" s="298"/>
      <c r="E54" s="298"/>
      <c r="F54" s="298"/>
      <c r="G54" s="298"/>
      <c r="H54" s="298"/>
      <c r="I54" s="298"/>
      <c r="J54" s="298"/>
    </row>
    <row r="55" spans="1:10" ht="17.25" thickBot="1" thickTop="1">
      <c r="A55" s="284" t="s">
        <v>93</v>
      </c>
      <c r="B55" s="285"/>
      <c r="C55" s="286"/>
      <c r="D55" s="287" t="s">
        <v>109</v>
      </c>
      <c r="E55" s="282"/>
      <c r="F55" s="282"/>
      <c r="G55" s="282"/>
      <c r="H55" s="282"/>
      <c r="I55" s="282"/>
      <c r="J55" s="283"/>
    </row>
    <row r="56" spans="1:10" ht="45.75" thickTop="1">
      <c r="A56" s="92" t="s">
        <v>94</v>
      </c>
      <c r="B56" s="78" t="s">
        <v>95</v>
      </c>
      <c r="C56" s="79" t="s">
        <v>96</v>
      </c>
      <c r="D56" s="70" t="s">
        <v>88</v>
      </c>
      <c r="E56" s="71" t="s">
        <v>89</v>
      </c>
      <c r="F56" s="70" t="s">
        <v>90</v>
      </c>
      <c r="G56" s="72" t="s">
        <v>83</v>
      </c>
      <c r="H56" s="70" t="s">
        <v>110</v>
      </c>
      <c r="I56" s="72" t="s">
        <v>111</v>
      </c>
      <c r="J56" s="96" t="s">
        <v>102</v>
      </c>
    </row>
    <row r="57" spans="1:10" ht="15">
      <c r="A57" s="99"/>
      <c r="B57" s="142"/>
      <c r="C57" s="143"/>
      <c r="D57" s="103"/>
      <c r="E57" s="104"/>
      <c r="F57" s="103"/>
      <c r="G57" s="104"/>
      <c r="H57" s="103"/>
      <c r="I57" s="104"/>
      <c r="J57" s="87">
        <f>SUM(Table35621551[[#This Row],[231 Program]:[State Admin]])</f>
        <v>0</v>
      </c>
    </row>
    <row r="58" spans="1:10" ht="15">
      <c r="A58" s="99"/>
      <c r="B58" s="142"/>
      <c r="C58" s="143"/>
      <c r="D58" s="103"/>
      <c r="E58" s="104"/>
      <c r="F58" s="103"/>
      <c r="G58" s="104"/>
      <c r="H58" s="103"/>
      <c r="I58" s="104"/>
      <c r="J58" s="87">
        <f>SUM(Table35621551[[#This Row],[231 Program]:[State Admin]])</f>
        <v>0</v>
      </c>
    </row>
    <row r="59" spans="1:10" ht="15">
      <c r="A59" s="99"/>
      <c r="B59" s="142"/>
      <c r="C59" s="143"/>
      <c r="D59" s="103"/>
      <c r="E59" s="104"/>
      <c r="F59" s="103"/>
      <c r="G59" s="104"/>
      <c r="H59" s="103"/>
      <c r="I59" s="104"/>
      <c r="J59" s="119">
        <f>SUM(Table35621551[[#This Row],[231 Program]:[State Admin]])</f>
        <v>0</v>
      </c>
    </row>
    <row r="60" spans="1:10" ht="15">
      <c r="A60" s="99"/>
      <c r="B60" s="142"/>
      <c r="C60" s="143"/>
      <c r="D60" s="103"/>
      <c r="E60" s="104"/>
      <c r="F60" s="103"/>
      <c r="G60" s="104"/>
      <c r="H60" s="103"/>
      <c r="I60" s="104"/>
      <c r="J60" s="119">
        <f>SUM(Table35621551[[#This Row],[231 Program]:[State Admin]])</f>
        <v>0</v>
      </c>
    </row>
    <row r="61" spans="1:10" ht="15">
      <c r="A61" s="99"/>
      <c r="B61" s="142"/>
      <c r="C61" s="143"/>
      <c r="D61" s="103"/>
      <c r="E61" s="104"/>
      <c r="F61" s="103"/>
      <c r="G61" s="104"/>
      <c r="H61" s="103"/>
      <c r="I61" s="104"/>
      <c r="J61" s="119">
        <f>SUM(Table35621551[[#This Row],[231 Program]:[State Admin]])</f>
        <v>0</v>
      </c>
    </row>
    <row r="62" spans="1:10" ht="15">
      <c r="A62" s="99"/>
      <c r="B62" s="142"/>
      <c r="C62" s="143"/>
      <c r="D62" s="103"/>
      <c r="E62" s="104"/>
      <c r="F62" s="103"/>
      <c r="G62" s="104"/>
      <c r="H62" s="103"/>
      <c r="I62" s="104"/>
      <c r="J62" s="87">
        <f>SUM(Table35621551[[#This Row],[231 Program]:[State Admin]])</f>
        <v>0</v>
      </c>
    </row>
    <row r="63" spans="1:10" ht="15">
      <c r="A63" s="99"/>
      <c r="B63" s="142"/>
      <c r="C63" s="143"/>
      <c r="D63" s="103"/>
      <c r="E63" s="104"/>
      <c r="F63" s="103"/>
      <c r="G63" s="104"/>
      <c r="H63" s="103"/>
      <c r="I63" s="104"/>
      <c r="J63" s="87">
        <f>SUM(Table35621551[[#This Row],[231 Program]:[State Admin]])</f>
        <v>0</v>
      </c>
    </row>
    <row r="64" spans="1:10" ht="15">
      <c r="A64" s="99"/>
      <c r="B64" s="142"/>
      <c r="C64" s="143"/>
      <c r="D64" s="103"/>
      <c r="E64" s="104"/>
      <c r="F64" s="103"/>
      <c r="G64" s="104"/>
      <c r="H64" s="103"/>
      <c r="I64" s="104"/>
      <c r="J64" s="87">
        <f>SUM(Table35621551[[#This Row],[231 Program]:[State Admin]])</f>
        <v>0</v>
      </c>
    </row>
    <row r="65" spans="1:10" ht="15.75" thickBot="1">
      <c r="A65" s="94" t="s">
        <v>16</v>
      </c>
      <c r="B65" s="95"/>
      <c r="C65" s="108">
        <f aca="true" t="shared" si="3" ref="C65:I65">SUM(C57:C64)</f>
        <v>0</v>
      </c>
      <c r="D65" s="88">
        <f t="shared" si="3"/>
        <v>0</v>
      </c>
      <c r="E65" s="89">
        <f t="shared" si="3"/>
        <v>0</v>
      </c>
      <c r="F65" s="88">
        <f t="shared" si="3"/>
        <v>0</v>
      </c>
      <c r="G65" s="89">
        <f t="shared" si="3"/>
        <v>0</v>
      </c>
      <c r="H65" s="88">
        <f t="shared" si="3"/>
        <v>0</v>
      </c>
      <c r="I65" s="89">
        <f t="shared" si="3"/>
        <v>0</v>
      </c>
      <c r="J65" s="97">
        <f>SUM(Table35621551[[#This Row],[231 Program]:[State Admin]])</f>
        <v>0</v>
      </c>
    </row>
    <row r="66" ht="15.75" thickTop="1"/>
    <row r="67" spans="1:10" ht="16.5" thickBot="1">
      <c r="A67" s="297" t="s">
        <v>97</v>
      </c>
      <c r="B67" s="298"/>
      <c r="C67" s="298"/>
      <c r="D67" s="298"/>
      <c r="E67" s="298"/>
      <c r="F67" s="298"/>
      <c r="G67" s="298"/>
      <c r="H67" s="298"/>
      <c r="I67" s="298"/>
      <c r="J67" s="298"/>
    </row>
    <row r="68" spans="1:10" ht="17.25" thickBot="1" thickTop="1">
      <c r="A68" s="284" t="s">
        <v>93</v>
      </c>
      <c r="B68" s="285"/>
      <c r="C68" s="285"/>
      <c r="D68" s="299" t="s">
        <v>109</v>
      </c>
      <c r="E68" s="299"/>
      <c r="F68" s="299"/>
      <c r="G68" s="299"/>
      <c r="H68" s="299"/>
      <c r="I68" s="299"/>
      <c r="J68" s="299"/>
    </row>
    <row r="69" spans="1:10" ht="45.75" thickTop="1">
      <c r="A69" s="78" t="s">
        <v>94</v>
      </c>
      <c r="B69" s="78" t="s">
        <v>95</v>
      </c>
      <c r="C69" s="78" t="s">
        <v>96</v>
      </c>
      <c r="D69" s="70" t="s">
        <v>88</v>
      </c>
      <c r="E69" s="71" t="s">
        <v>89</v>
      </c>
      <c r="F69" s="70" t="s">
        <v>90</v>
      </c>
      <c r="G69" s="72" t="s">
        <v>83</v>
      </c>
      <c r="H69" s="70" t="s">
        <v>110</v>
      </c>
      <c r="I69" s="72" t="s">
        <v>111</v>
      </c>
      <c r="J69" s="79" t="s">
        <v>102</v>
      </c>
    </row>
    <row r="70" spans="1:12" ht="15">
      <c r="A70" s="111"/>
      <c r="B70" s="111"/>
      <c r="C70" s="101"/>
      <c r="D70" s="103"/>
      <c r="E70" s="102"/>
      <c r="F70" s="103"/>
      <c r="G70" s="104"/>
      <c r="H70" s="103"/>
      <c r="I70" s="104"/>
      <c r="J70" s="74">
        <f>SUM(Table3562102056[[#This Row],[231 Program]:[State Admin]])</f>
        <v>0</v>
      </c>
      <c r="K70" s="37"/>
      <c r="L70" s="37"/>
    </row>
    <row r="71" spans="1:12" ht="15">
      <c r="A71" s="111"/>
      <c r="B71" s="111"/>
      <c r="C71" s="101"/>
      <c r="D71" s="103"/>
      <c r="E71" s="102"/>
      <c r="F71" s="103"/>
      <c r="G71" s="104"/>
      <c r="H71" s="103"/>
      <c r="I71" s="104"/>
      <c r="J71" s="74">
        <f>SUM(Table3562102056[[#This Row],[231 Program]:[State Admin]])</f>
        <v>0</v>
      </c>
      <c r="K71" s="37"/>
      <c r="L71" s="37"/>
    </row>
    <row r="72" spans="1:12" ht="15">
      <c r="A72" s="111"/>
      <c r="B72" s="111"/>
      <c r="C72" s="101"/>
      <c r="D72" s="103"/>
      <c r="E72" s="102"/>
      <c r="F72" s="103"/>
      <c r="G72" s="104"/>
      <c r="H72" s="103"/>
      <c r="I72" s="104"/>
      <c r="J72" s="74">
        <f>SUM(Table3562102056[[#This Row],[231 Program]:[State Admin]])</f>
        <v>0</v>
      </c>
      <c r="K72" s="37"/>
      <c r="L72" s="37"/>
    </row>
    <row r="73" spans="1:12" ht="15">
      <c r="A73" s="111"/>
      <c r="B73" s="111"/>
      <c r="C73" s="101"/>
      <c r="D73" s="103"/>
      <c r="E73" s="102"/>
      <c r="F73" s="103"/>
      <c r="G73" s="104"/>
      <c r="H73" s="103"/>
      <c r="I73" s="104"/>
      <c r="J73" s="74">
        <f>SUM(Table3562102056[[#This Row],[231 Program]:[State Admin]])</f>
        <v>0</v>
      </c>
      <c r="K73" s="37"/>
      <c r="L73" s="37"/>
    </row>
    <row r="74" spans="1:12" ht="15">
      <c r="A74" s="111"/>
      <c r="B74" s="111"/>
      <c r="C74" s="101"/>
      <c r="D74" s="103"/>
      <c r="E74" s="102"/>
      <c r="F74" s="103"/>
      <c r="G74" s="104"/>
      <c r="H74" s="103"/>
      <c r="I74" s="104"/>
      <c r="J74" s="74">
        <f>SUM(Table3562102056[[#This Row],[231 Program]:[State Admin]])</f>
        <v>0</v>
      </c>
      <c r="K74" s="37"/>
      <c r="L74" s="37"/>
    </row>
    <row r="75" spans="1:12" ht="15">
      <c r="A75" s="111"/>
      <c r="B75" s="111"/>
      <c r="C75" s="101"/>
      <c r="D75" s="103"/>
      <c r="E75" s="102"/>
      <c r="F75" s="103"/>
      <c r="G75" s="104"/>
      <c r="H75" s="103"/>
      <c r="I75" s="104"/>
      <c r="J75" s="74">
        <f>SUM(Table3562102056[[#This Row],[231 Program]:[State Admin]])</f>
        <v>0</v>
      </c>
      <c r="K75" s="37"/>
      <c r="L75" s="37"/>
    </row>
    <row r="76" spans="1:12" ht="15">
      <c r="A76" s="111"/>
      <c r="B76" s="111"/>
      <c r="C76" s="101"/>
      <c r="D76" s="103"/>
      <c r="E76" s="102"/>
      <c r="F76" s="103"/>
      <c r="G76" s="104"/>
      <c r="H76" s="103"/>
      <c r="I76" s="104"/>
      <c r="J76" s="74">
        <f>SUM(Table3562102056[[#This Row],[231 Program]:[State Admin]])</f>
        <v>0</v>
      </c>
      <c r="K76" s="37"/>
      <c r="L76" s="37"/>
    </row>
    <row r="77" spans="1:10" ht="15">
      <c r="A77" s="75" t="s">
        <v>16</v>
      </c>
      <c r="B77" s="75"/>
      <c r="C77" s="82">
        <f aca="true" t="shared" si="4" ref="C77:I77">SUM(C70:C76)</f>
        <v>0</v>
      </c>
      <c r="D77" s="76">
        <f t="shared" si="4"/>
        <v>0</v>
      </c>
      <c r="E77" s="76">
        <f t="shared" si="4"/>
        <v>0</v>
      </c>
      <c r="F77" s="76">
        <f t="shared" si="4"/>
        <v>0</v>
      </c>
      <c r="G77" s="76">
        <f t="shared" si="4"/>
        <v>0</v>
      </c>
      <c r="H77" s="76">
        <f t="shared" si="4"/>
        <v>0</v>
      </c>
      <c r="I77" s="76">
        <f t="shared" si="4"/>
        <v>0</v>
      </c>
      <c r="J77" s="84">
        <f>SUM(Table3562102056[[#This Row],[231 Program]:[State Admin]])</f>
        <v>0</v>
      </c>
    </row>
    <row r="80" spans="1:10" ht="16.5" thickBot="1">
      <c r="A80" s="274" t="s">
        <v>11</v>
      </c>
      <c r="B80" s="229"/>
      <c r="C80" s="229"/>
      <c r="D80" s="229"/>
      <c r="E80" s="229"/>
      <c r="F80" s="229"/>
      <c r="G80" s="229"/>
      <c r="H80" s="229"/>
      <c r="I80" s="229"/>
      <c r="J80" s="229"/>
    </row>
    <row r="81" spans="1:10" ht="17.25" thickBot="1" thickTop="1">
      <c r="A81" s="284" t="s">
        <v>93</v>
      </c>
      <c r="B81" s="285"/>
      <c r="C81" s="286"/>
      <c r="D81" s="287" t="s">
        <v>109</v>
      </c>
      <c r="E81" s="282"/>
      <c r="F81" s="282"/>
      <c r="G81" s="282"/>
      <c r="H81" s="282"/>
      <c r="I81" s="282"/>
      <c r="J81" s="283"/>
    </row>
    <row r="82" spans="1:10" ht="45.75" thickTop="1">
      <c r="A82" s="92" t="s">
        <v>94</v>
      </c>
      <c r="B82" s="78" t="s">
        <v>95</v>
      </c>
      <c r="C82" s="96" t="s">
        <v>96</v>
      </c>
      <c r="D82" s="70" t="s">
        <v>88</v>
      </c>
      <c r="E82" s="71" t="s">
        <v>89</v>
      </c>
      <c r="F82" s="70" t="s">
        <v>90</v>
      </c>
      <c r="G82" s="72" t="s">
        <v>83</v>
      </c>
      <c r="H82" s="70" t="s">
        <v>84</v>
      </c>
      <c r="I82" s="72" t="s">
        <v>85</v>
      </c>
      <c r="J82" s="96" t="s">
        <v>102</v>
      </c>
    </row>
    <row r="83" spans="1:10" ht="15">
      <c r="A83" s="144"/>
      <c r="B83" s="145"/>
      <c r="C83" s="146"/>
      <c r="D83" s="147"/>
      <c r="E83" s="146"/>
      <c r="F83" s="147"/>
      <c r="G83" s="148"/>
      <c r="H83" s="147"/>
      <c r="I83" s="148"/>
      <c r="J83" s="98">
        <f>SUM(Table356231652[[#This Row],[231 Program]:[State Admin: 1938001]])</f>
        <v>0</v>
      </c>
    </row>
    <row r="84" spans="1:10" ht="15">
      <c r="A84" s="149"/>
      <c r="B84" s="150"/>
      <c r="C84" s="146"/>
      <c r="D84" s="147"/>
      <c r="E84" s="146"/>
      <c r="F84" s="147"/>
      <c r="G84" s="148"/>
      <c r="H84" s="147"/>
      <c r="I84" s="148"/>
      <c r="J84" s="98">
        <f>SUM(Table356231652[[#This Row],[231 Program]:[State Admin: 1938001]])</f>
        <v>0</v>
      </c>
    </row>
    <row r="85" spans="1:10" ht="15">
      <c r="A85" s="149"/>
      <c r="B85" s="152"/>
      <c r="C85" s="153"/>
      <c r="D85" s="147"/>
      <c r="E85" s="148"/>
      <c r="F85" s="147"/>
      <c r="G85" s="148"/>
      <c r="H85" s="147"/>
      <c r="I85" s="148"/>
      <c r="J85" s="151">
        <f>SUM(Table356231652[[#This Row],[231 Program]:[State Admin: 1938001]])</f>
        <v>0</v>
      </c>
    </row>
    <row r="86" spans="1:10" ht="15">
      <c r="A86" s="149"/>
      <c r="B86" s="152"/>
      <c r="C86" s="153"/>
      <c r="D86" s="147"/>
      <c r="E86" s="148"/>
      <c r="F86" s="147"/>
      <c r="G86" s="148"/>
      <c r="H86" s="147"/>
      <c r="I86" s="148"/>
      <c r="J86" s="151">
        <f>SUM(Table356231652[[#This Row],[231 Program]:[State Admin: 1938001]])</f>
        <v>0</v>
      </c>
    </row>
    <row r="87" spans="1:10" ht="15">
      <c r="A87" s="149"/>
      <c r="B87" s="150"/>
      <c r="C87" s="146"/>
      <c r="D87" s="147"/>
      <c r="E87" s="146"/>
      <c r="F87" s="147"/>
      <c r="G87" s="148"/>
      <c r="H87" s="147"/>
      <c r="I87" s="148"/>
      <c r="J87" s="98">
        <f>SUM(Table356231652[[#This Row],[231 Program]:[State Admin: 1938001]])</f>
        <v>0</v>
      </c>
    </row>
    <row r="88" spans="1:10" ht="15">
      <c r="A88" s="149"/>
      <c r="B88" s="150"/>
      <c r="C88" s="146"/>
      <c r="D88" s="147"/>
      <c r="E88" s="146"/>
      <c r="F88" s="147"/>
      <c r="G88" s="148"/>
      <c r="H88" s="147"/>
      <c r="I88" s="148"/>
      <c r="J88" s="98">
        <f>SUM(Table356231652[[#This Row],[231 Program]:[State Admin: 1938001]])</f>
        <v>0</v>
      </c>
    </row>
    <row r="89" spans="1:10" ht="15">
      <c r="A89" s="149"/>
      <c r="B89" s="150"/>
      <c r="C89" s="146"/>
      <c r="D89" s="147"/>
      <c r="E89" s="146"/>
      <c r="F89" s="147"/>
      <c r="G89" s="148"/>
      <c r="H89" s="147"/>
      <c r="I89" s="148"/>
      <c r="J89" s="98">
        <f>SUM(Table356231652[[#This Row],[231 Program]:[State Admin: 1938001]])</f>
        <v>0</v>
      </c>
    </row>
    <row r="90" spans="1:10" ht="15">
      <c r="A90" s="149"/>
      <c r="B90" s="150"/>
      <c r="C90" s="146"/>
      <c r="D90" s="147"/>
      <c r="E90" s="146"/>
      <c r="F90" s="147"/>
      <c r="G90" s="148"/>
      <c r="H90" s="147"/>
      <c r="I90" s="148"/>
      <c r="J90" s="98">
        <f>SUM(Table356231652[[#This Row],[231 Program]:[State Admin: 1938001]])</f>
        <v>0</v>
      </c>
    </row>
    <row r="91" spans="1:10" ht="15.75" thickBot="1">
      <c r="A91" s="94" t="s">
        <v>16</v>
      </c>
      <c r="B91" s="95"/>
      <c r="C91" s="97">
        <f aca="true" t="shared" si="5" ref="C91:I91">SUM(C83:C90)</f>
        <v>0</v>
      </c>
      <c r="D91" s="88">
        <f t="shared" si="5"/>
        <v>0</v>
      </c>
      <c r="E91" s="88">
        <f t="shared" si="5"/>
        <v>0</v>
      </c>
      <c r="F91" s="88">
        <f t="shared" si="5"/>
        <v>0</v>
      </c>
      <c r="G91" s="88">
        <f t="shared" si="5"/>
        <v>0</v>
      </c>
      <c r="H91" s="88">
        <f t="shared" si="5"/>
        <v>0</v>
      </c>
      <c r="I91" s="88">
        <f t="shared" si="5"/>
        <v>0</v>
      </c>
      <c r="J91" s="97">
        <f>SUM(Table356231652[[#This Row],[231 Program]:[State Admin: 1938001]])</f>
        <v>0</v>
      </c>
    </row>
    <row r="92" ht="15.75" thickTop="1"/>
    <row r="93" spans="1:10" ht="16.5" thickBot="1">
      <c r="A93" s="274" t="s">
        <v>12</v>
      </c>
      <c r="B93" s="229"/>
      <c r="C93" s="229"/>
      <c r="D93" s="229"/>
      <c r="E93" s="229"/>
      <c r="F93" s="229"/>
      <c r="G93" s="229"/>
      <c r="H93" s="229"/>
      <c r="I93" s="229"/>
      <c r="J93" s="229"/>
    </row>
    <row r="94" spans="1:10" ht="17.25" thickBot="1" thickTop="1">
      <c r="A94" s="284" t="s">
        <v>93</v>
      </c>
      <c r="B94" s="285"/>
      <c r="C94" s="286"/>
      <c r="D94" s="287" t="s">
        <v>109</v>
      </c>
      <c r="E94" s="282"/>
      <c r="F94" s="282"/>
      <c r="G94" s="282"/>
      <c r="H94" s="282"/>
      <c r="I94" s="282"/>
      <c r="J94" s="283"/>
    </row>
    <row r="95" spans="1:10" ht="45.75" thickTop="1">
      <c r="A95" s="92" t="s">
        <v>94</v>
      </c>
      <c r="B95" s="78" t="s">
        <v>95</v>
      </c>
      <c r="C95" s="96" t="s">
        <v>98</v>
      </c>
      <c r="D95" s="70" t="s">
        <v>88</v>
      </c>
      <c r="E95" s="71" t="s">
        <v>89</v>
      </c>
      <c r="F95" s="70" t="s">
        <v>90</v>
      </c>
      <c r="G95" s="72" t="s">
        <v>83</v>
      </c>
      <c r="H95" s="70" t="s">
        <v>84</v>
      </c>
      <c r="I95" s="72" t="s">
        <v>85</v>
      </c>
      <c r="J95" s="96" t="s">
        <v>102</v>
      </c>
    </row>
    <row r="96" spans="1:10" ht="15">
      <c r="A96" s="154"/>
      <c r="B96" s="155"/>
      <c r="C96" s="156"/>
      <c r="D96" s="157"/>
      <c r="E96" s="156"/>
      <c r="F96" s="157"/>
      <c r="G96" s="156"/>
      <c r="H96" s="157"/>
      <c r="I96" s="156"/>
      <c r="J96" s="98">
        <f>SUM(Table3562371753[[#This Row],[231 Program]:[State Admin: 1938001]])</f>
        <v>0</v>
      </c>
    </row>
    <row r="97" spans="1:10" ht="15">
      <c r="A97" s="158"/>
      <c r="B97" s="159"/>
      <c r="C97" s="160"/>
      <c r="D97" s="157"/>
      <c r="E97" s="156"/>
      <c r="F97" s="157"/>
      <c r="G97" s="156"/>
      <c r="H97" s="157"/>
      <c r="I97" s="156"/>
      <c r="J97" s="98">
        <f>SUM(Table3562371753[[#This Row],[231 Program]:[State Admin: 1938001]])</f>
        <v>0</v>
      </c>
    </row>
    <row r="98" spans="1:10" ht="15">
      <c r="A98" s="158"/>
      <c r="B98" s="159"/>
      <c r="C98" s="156"/>
      <c r="D98" s="157"/>
      <c r="E98" s="156"/>
      <c r="F98" s="157"/>
      <c r="G98" s="156"/>
      <c r="H98" s="157"/>
      <c r="I98" s="156"/>
      <c r="J98" s="151">
        <f>SUM(Table3562371753[[#This Row],[231 Program]:[State Admin: 1938001]])</f>
        <v>0</v>
      </c>
    </row>
    <row r="99" spans="1:10" ht="15">
      <c r="A99" s="158"/>
      <c r="B99" s="159"/>
      <c r="C99" s="156"/>
      <c r="D99" s="157"/>
      <c r="E99" s="156"/>
      <c r="F99" s="157"/>
      <c r="G99" s="156"/>
      <c r="H99" s="157"/>
      <c r="I99" s="156"/>
      <c r="J99" s="151">
        <f>SUM(Table3562371753[[#This Row],[231 Program]:[State Admin: 1938001]])</f>
        <v>0</v>
      </c>
    </row>
    <row r="100" spans="1:10" ht="15">
      <c r="A100" s="158"/>
      <c r="B100" s="159"/>
      <c r="C100" s="156"/>
      <c r="D100" s="157"/>
      <c r="E100" s="156"/>
      <c r="F100" s="157"/>
      <c r="G100" s="156"/>
      <c r="H100" s="157"/>
      <c r="I100" s="156"/>
      <c r="J100" s="151">
        <f>SUM(Table3562371753[[#This Row],[231 Program]:[State Admin: 1938001]])</f>
        <v>0</v>
      </c>
    </row>
    <row r="101" spans="1:10" ht="15">
      <c r="A101" s="158"/>
      <c r="B101" s="159"/>
      <c r="C101" s="160"/>
      <c r="D101" s="157"/>
      <c r="E101" s="156"/>
      <c r="F101" s="157"/>
      <c r="G101" s="156"/>
      <c r="H101" s="157"/>
      <c r="I101" s="156"/>
      <c r="J101" s="98">
        <f>SUM(Table3562371753[[#This Row],[231 Program]:[State Admin: 1938001]])</f>
        <v>0</v>
      </c>
    </row>
    <row r="102" spans="1:10" ht="15">
      <c r="A102" s="158"/>
      <c r="B102" s="159"/>
      <c r="C102" s="160"/>
      <c r="D102" s="157"/>
      <c r="E102" s="156"/>
      <c r="F102" s="157"/>
      <c r="G102" s="156"/>
      <c r="H102" s="157"/>
      <c r="I102" s="156"/>
      <c r="J102" s="98">
        <f>SUM(Table3562371753[[#This Row],[231 Program]:[State Admin: 1938001]])</f>
        <v>0</v>
      </c>
    </row>
    <row r="103" spans="1:10" ht="15">
      <c r="A103" s="158"/>
      <c r="B103" s="159"/>
      <c r="C103" s="160"/>
      <c r="D103" s="157"/>
      <c r="E103" s="156"/>
      <c r="F103" s="157"/>
      <c r="G103" s="156"/>
      <c r="H103" s="157"/>
      <c r="I103" s="156"/>
      <c r="J103" s="98">
        <f>SUM(Table3562371753[[#This Row],[231 Program]:[State Admin: 1938001]])</f>
        <v>0</v>
      </c>
    </row>
    <row r="104" spans="1:10" ht="15.75" thickBot="1">
      <c r="A104" s="94" t="s">
        <v>16</v>
      </c>
      <c r="B104" s="95"/>
      <c r="C104" s="97">
        <f aca="true" t="shared" si="6" ref="C104:I104">SUM(C96:C103)</f>
        <v>0</v>
      </c>
      <c r="D104" s="88">
        <f t="shared" si="6"/>
        <v>0</v>
      </c>
      <c r="E104" s="88">
        <f t="shared" si="6"/>
        <v>0</v>
      </c>
      <c r="F104" s="88">
        <f t="shared" si="6"/>
        <v>0</v>
      </c>
      <c r="G104" s="88">
        <f t="shared" si="6"/>
        <v>0</v>
      </c>
      <c r="H104" s="88">
        <f t="shared" si="6"/>
        <v>0</v>
      </c>
      <c r="I104" s="88">
        <f t="shared" si="6"/>
        <v>0</v>
      </c>
      <c r="J104" s="97">
        <f>SUM(Table3562371753[[#This Row],[231 Program]:[State Admin: 1938001]])</f>
        <v>0</v>
      </c>
    </row>
    <row r="105" ht="15.75" thickTop="1"/>
    <row r="106" spans="1:10" ht="16.5" thickBot="1">
      <c r="A106" s="274" t="s">
        <v>13</v>
      </c>
      <c r="B106" s="229"/>
      <c r="C106" s="229"/>
      <c r="D106" s="229"/>
      <c r="E106" s="229"/>
      <c r="F106" s="229"/>
      <c r="G106" s="229"/>
      <c r="H106" s="229"/>
      <c r="I106" s="229"/>
      <c r="J106" s="229"/>
    </row>
    <row r="107" spans="1:10" ht="17.25" thickBot="1" thickTop="1">
      <c r="A107" s="284" t="s">
        <v>93</v>
      </c>
      <c r="B107" s="285"/>
      <c r="C107" s="286"/>
      <c r="D107" s="287" t="s">
        <v>109</v>
      </c>
      <c r="E107" s="282"/>
      <c r="F107" s="282"/>
      <c r="G107" s="282"/>
      <c r="H107" s="282"/>
      <c r="I107" s="282"/>
      <c r="J107" s="283"/>
    </row>
    <row r="108" spans="1:10" ht="45.75" thickTop="1">
      <c r="A108" s="92" t="s">
        <v>94</v>
      </c>
      <c r="B108" s="78" t="s">
        <v>99</v>
      </c>
      <c r="C108" s="96" t="s">
        <v>96</v>
      </c>
      <c r="D108" s="70" t="s">
        <v>88</v>
      </c>
      <c r="E108" s="71" t="s">
        <v>89</v>
      </c>
      <c r="F108" s="70" t="s">
        <v>90</v>
      </c>
      <c r="G108" s="72" t="s">
        <v>83</v>
      </c>
      <c r="H108" s="70" t="s">
        <v>84</v>
      </c>
      <c r="I108" s="72" t="s">
        <v>85</v>
      </c>
      <c r="J108" s="96" t="s">
        <v>102</v>
      </c>
    </row>
    <row r="109" spans="1:10" ht="15">
      <c r="A109" s="154"/>
      <c r="B109" s="155"/>
      <c r="C109" s="156"/>
      <c r="D109" s="157"/>
      <c r="E109" s="156"/>
      <c r="F109" s="157"/>
      <c r="G109" s="156"/>
      <c r="H109" s="157"/>
      <c r="I109" s="156"/>
      <c r="J109" s="98">
        <f>SUM(Table35623781854[[#This Row],[231 Program]:[State Admin: 1938001]])</f>
        <v>0</v>
      </c>
    </row>
    <row r="110" spans="1:10" ht="15">
      <c r="A110" s="158"/>
      <c r="B110" s="159"/>
      <c r="C110" s="160"/>
      <c r="D110" s="157"/>
      <c r="E110" s="156"/>
      <c r="F110" s="157"/>
      <c r="G110" s="156"/>
      <c r="H110" s="157"/>
      <c r="I110" s="156"/>
      <c r="J110" s="98">
        <f>SUM(Table35623781854[[#This Row],[231 Program]:[State Admin: 1938001]])</f>
        <v>0</v>
      </c>
    </row>
    <row r="111" spans="1:10" ht="15">
      <c r="A111" s="158"/>
      <c r="B111" s="159"/>
      <c r="C111" s="156"/>
      <c r="D111" s="157"/>
      <c r="E111" s="156"/>
      <c r="F111" s="157"/>
      <c r="G111" s="156"/>
      <c r="H111" s="157"/>
      <c r="I111" s="156"/>
      <c r="J111" s="151">
        <f>SUM(Table35623781854[[#This Row],[231 Program]:[State Admin: 1938001]])</f>
        <v>0</v>
      </c>
    </row>
    <row r="112" spans="1:10" ht="15">
      <c r="A112" s="158"/>
      <c r="B112" s="159"/>
      <c r="C112" s="156"/>
      <c r="D112" s="157"/>
      <c r="E112" s="156"/>
      <c r="F112" s="157"/>
      <c r="G112" s="156"/>
      <c r="H112" s="157"/>
      <c r="I112" s="156"/>
      <c r="J112" s="151">
        <f>SUM(Table35623781854[[#This Row],[231 Program]:[State Admin: 1938001]])</f>
        <v>0</v>
      </c>
    </row>
    <row r="113" spans="1:10" ht="15">
      <c r="A113" s="158"/>
      <c r="B113" s="159"/>
      <c r="C113" s="160"/>
      <c r="D113" s="157"/>
      <c r="E113" s="156"/>
      <c r="F113" s="157"/>
      <c r="G113" s="156"/>
      <c r="H113" s="157"/>
      <c r="I113" s="156"/>
      <c r="J113" s="98">
        <f>SUM(Table35623781854[[#This Row],[231 Program]:[State Admin: 1938001]])</f>
        <v>0</v>
      </c>
    </row>
    <row r="114" spans="1:10" ht="15">
      <c r="A114" s="158"/>
      <c r="B114" s="159"/>
      <c r="C114" s="160"/>
      <c r="D114" s="157"/>
      <c r="E114" s="156"/>
      <c r="F114" s="157"/>
      <c r="G114" s="156"/>
      <c r="H114" s="157"/>
      <c r="I114" s="156"/>
      <c r="J114" s="98">
        <f>SUM(Table35623781854[[#This Row],[231 Program]:[State Admin: 1938001]])</f>
        <v>0</v>
      </c>
    </row>
    <row r="115" spans="1:10" ht="15">
      <c r="A115" s="158"/>
      <c r="B115" s="159"/>
      <c r="C115" s="160"/>
      <c r="D115" s="157"/>
      <c r="E115" s="156"/>
      <c r="F115" s="157"/>
      <c r="G115" s="156"/>
      <c r="H115" s="157"/>
      <c r="I115" s="156"/>
      <c r="J115" s="98">
        <f>SUM(Table35623781854[[#This Row],[231 Program]:[State Admin: 1938001]])</f>
        <v>0</v>
      </c>
    </row>
    <row r="116" spans="1:10" ht="15">
      <c r="A116" s="158"/>
      <c r="B116" s="159"/>
      <c r="C116" s="160"/>
      <c r="D116" s="157"/>
      <c r="E116" s="156"/>
      <c r="F116" s="157"/>
      <c r="G116" s="156"/>
      <c r="H116" s="157"/>
      <c r="I116" s="156"/>
      <c r="J116" s="98">
        <f>SUM(Table35623781854[[#This Row],[231 Program]:[State Admin: 1938001]])</f>
        <v>0</v>
      </c>
    </row>
    <row r="117" spans="1:10" ht="15.75" thickBot="1">
      <c r="A117" s="94" t="s">
        <v>16</v>
      </c>
      <c r="B117" s="95"/>
      <c r="C117" s="97">
        <f aca="true" t="shared" si="7" ref="C117:I117">SUM(C109:C116)</f>
        <v>0</v>
      </c>
      <c r="D117" s="88">
        <f t="shared" si="7"/>
        <v>0</v>
      </c>
      <c r="E117" s="88">
        <f t="shared" si="7"/>
        <v>0</v>
      </c>
      <c r="F117" s="88">
        <f t="shared" si="7"/>
        <v>0</v>
      </c>
      <c r="G117" s="88">
        <f t="shared" si="7"/>
        <v>0</v>
      </c>
      <c r="H117" s="88">
        <f t="shared" si="7"/>
        <v>0</v>
      </c>
      <c r="I117" s="88">
        <f t="shared" si="7"/>
        <v>0</v>
      </c>
      <c r="J117" s="97">
        <f>SUM(Table35623781854[[#This Row],[231 Program]:[State Admin: 1938001]])</f>
        <v>0</v>
      </c>
    </row>
    <row r="118" ht="15.75" thickTop="1"/>
    <row r="119" spans="1:10" ht="16.5" thickBot="1">
      <c r="A119" s="274" t="s">
        <v>100</v>
      </c>
      <c r="B119" s="229"/>
      <c r="C119" s="229"/>
      <c r="D119" s="229"/>
      <c r="E119" s="229"/>
      <c r="F119" s="229"/>
      <c r="G119" s="229"/>
      <c r="H119" s="229"/>
      <c r="I119" s="229"/>
      <c r="J119" s="229"/>
    </row>
    <row r="120" spans="1:10" ht="17.25" thickBot="1" thickTop="1">
      <c r="A120" s="284" t="s">
        <v>93</v>
      </c>
      <c r="B120" s="285"/>
      <c r="C120" s="286"/>
      <c r="D120" s="287" t="s">
        <v>109</v>
      </c>
      <c r="E120" s="282"/>
      <c r="F120" s="282"/>
      <c r="G120" s="282"/>
      <c r="H120" s="282"/>
      <c r="I120" s="282"/>
      <c r="J120" s="283"/>
    </row>
    <row r="121" spans="1:10" ht="45.75" thickTop="1">
      <c r="A121" s="92" t="s">
        <v>101</v>
      </c>
      <c r="B121" s="78" t="s">
        <v>95</v>
      </c>
      <c r="C121" s="79" t="s">
        <v>96</v>
      </c>
      <c r="D121" s="161" t="s">
        <v>88</v>
      </c>
      <c r="E121" s="162" t="s">
        <v>89</v>
      </c>
      <c r="F121" s="70" t="s">
        <v>90</v>
      </c>
      <c r="G121" s="72" t="s">
        <v>83</v>
      </c>
      <c r="H121" s="70" t="s">
        <v>84</v>
      </c>
      <c r="I121" s="72" t="s">
        <v>85</v>
      </c>
      <c r="J121" s="96" t="s">
        <v>102</v>
      </c>
    </row>
    <row r="122" spans="1:10" ht="15">
      <c r="A122" s="154"/>
      <c r="B122" s="155"/>
      <c r="C122" s="165"/>
      <c r="D122" s="166"/>
      <c r="E122" s="167"/>
      <c r="F122" s="157"/>
      <c r="G122" s="156"/>
      <c r="H122" s="157"/>
      <c r="I122" s="156"/>
      <c r="J122" s="98">
        <f>SUM(Table356237891955[[#This Row],[231 Program]:[State Admin: 1938001]])</f>
        <v>0</v>
      </c>
    </row>
    <row r="123" spans="1:10" ht="15">
      <c r="A123" s="158"/>
      <c r="B123" s="159"/>
      <c r="C123" s="168"/>
      <c r="D123" s="157"/>
      <c r="E123" s="156"/>
      <c r="F123" s="157"/>
      <c r="G123" s="156"/>
      <c r="H123" s="157"/>
      <c r="I123" s="156"/>
      <c r="J123" s="98">
        <f>SUM(Table356237891955[[#This Row],[231 Program]:[State Admin: 1938001]])</f>
        <v>0</v>
      </c>
    </row>
    <row r="124" spans="1:10" ht="15">
      <c r="A124" s="158"/>
      <c r="B124" s="159"/>
      <c r="C124" s="165"/>
      <c r="D124" s="157"/>
      <c r="E124" s="156"/>
      <c r="F124" s="157"/>
      <c r="G124" s="156"/>
      <c r="H124" s="157"/>
      <c r="I124" s="156"/>
      <c r="J124" s="151">
        <f>SUM(Table356237891955[[#This Row],[231 Program]:[State Admin: 1938001]])</f>
        <v>0</v>
      </c>
    </row>
    <row r="125" spans="1:10" ht="15">
      <c r="A125" s="158"/>
      <c r="B125" s="159"/>
      <c r="C125" s="165"/>
      <c r="D125" s="157"/>
      <c r="E125" s="156"/>
      <c r="F125" s="157"/>
      <c r="G125" s="156"/>
      <c r="H125" s="157"/>
      <c r="I125" s="156"/>
      <c r="J125" s="151">
        <f>SUM(Table356237891955[[#This Row],[231 Program]:[State Admin: 1938001]])</f>
        <v>0</v>
      </c>
    </row>
    <row r="126" spans="1:10" ht="15">
      <c r="A126" s="158"/>
      <c r="B126" s="159"/>
      <c r="C126" s="165"/>
      <c r="D126" s="157"/>
      <c r="E126" s="156"/>
      <c r="F126" s="157"/>
      <c r="G126" s="156"/>
      <c r="H126" s="157"/>
      <c r="I126" s="156"/>
      <c r="J126" s="151">
        <f>SUM(Table356237891955[[#This Row],[231 Program]:[State Admin: 1938001]])</f>
        <v>0</v>
      </c>
    </row>
    <row r="127" spans="1:10" ht="15">
      <c r="A127" s="158"/>
      <c r="B127" s="159"/>
      <c r="C127" s="168"/>
      <c r="D127" s="157"/>
      <c r="E127" s="156"/>
      <c r="F127" s="157"/>
      <c r="G127" s="156"/>
      <c r="H127" s="157"/>
      <c r="I127" s="156"/>
      <c r="J127" s="98">
        <f>SUM(Table356237891955[[#This Row],[231 Program]:[State Admin: 1938001]])</f>
        <v>0</v>
      </c>
    </row>
    <row r="128" spans="1:10" ht="15">
      <c r="A128" s="158"/>
      <c r="B128" s="159"/>
      <c r="C128" s="168"/>
      <c r="D128" s="157"/>
      <c r="E128" s="156"/>
      <c r="F128" s="157"/>
      <c r="G128" s="156"/>
      <c r="H128" s="157"/>
      <c r="I128" s="156"/>
      <c r="J128" s="98">
        <f>SUM(Table356237891955[[#This Row],[231 Program]:[State Admin: 1938001]])</f>
        <v>0</v>
      </c>
    </row>
    <row r="129" spans="1:10" ht="15">
      <c r="A129" s="158"/>
      <c r="B129" s="159"/>
      <c r="C129" s="168"/>
      <c r="D129" s="169"/>
      <c r="E129" s="170"/>
      <c r="F129" s="157"/>
      <c r="G129" s="156"/>
      <c r="H129" s="157"/>
      <c r="I129" s="156"/>
      <c r="J129" s="98">
        <f>SUM(Table356237891955[[#This Row],[231 Program]:[State Admin: 1938001]])</f>
        <v>0</v>
      </c>
    </row>
    <row r="130" spans="1:10" ht="15.75" thickBot="1">
      <c r="A130" s="94" t="s">
        <v>16</v>
      </c>
      <c r="B130" s="95"/>
      <c r="C130" s="108">
        <f aca="true" t="shared" si="8" ref="C130:I130">SUM(C122:C129)</f>
        <v>0</v>
      </c>
      <c r="D130" s="163">
        <f t="shared" si="8"/>
        <v>0</v>
      </c>
      <c r="E130" s="164">
        <f t="shared" si="8"/>
        <v>0</v>
      </c>
      <c r="F130" s="88">
        <f t="shared" si="8"/>
        <v>0</v>
      </c>
      <c r="G130" s="89">
        <f t="shared" si="8"/>
        <v>0</v>
      </c>
      <c r="H130" s="88">
        <f t="shared" si="8"/>
        <v>0</v>
      </c>
      <c r="I130" s="88">
        <f t="shared" si="8"/>
        <v>0</v>
      </c>
      <c r="J130" s="97">
        <f>SUM(Table356237891955[[#This Row],[231 Program]:[State Admin: 1938001]])</f>
        <v>0</v>
      </c>
    </row>
    <row r="131" ht="15.75" thickTop="1"/>
  </sheetData>
  <mergeCells count="27">
    <mergeCell ref="A1:L1"/>
    <mergeCell ref="A2:E2"/>
    <mergeCell ref="F2:L2"/>
    <mergeCell ref="A22:M22"/>
    <mergeCell ref="A23:F23"/>
    <mergeCell ref="G23:M23"/>
    <mergeCell ref="A40:J40"/>
    <mergeCell ref="A42:C42"/>
    <mergeCell ref="D42:J42"/>
    <mergeCell ref="A54:J54"/>
    <mergeCell ref="A55:C55"/>
    <mergeCell ref="D55:J55"/>
    <mergeCell ref="A67:J67"/>
    <mergeCell ref="A68:C68"/>
    <mergeCell ref="D68:J68"/>
    <mergeCell ref="A80:J80"/>
    <mergeCell ref="A81:C81"/>
    <mergeCell ref="D81:J81"/>
    <mergeCell ref="A119:J119"/>
    <mergeCell ref="A120:C120"/>
    <mergeCell ref="D120:J120"/>
    <mergeCell ref="A93:J93"/>
    <mergeCell ref="A94:C94"/>
    <mergeCell ref="D94:J94"/>
    <mergeCell ref="A106:J106"/>
    <mergeCell ref="A107:C107"/>
    <mergeCell ref="D107:J107"/>
  </mergeCells>
  <conditionalFormatting sqref="J65">
    <cfRule type="cellIs" priority="9" dxfId="140" operator="equal">
      <formula>$C$69</formula>
    </cfRule>
  </conditionalFormatting>
  <conditionalFormatting sqref="J91">
    <cfRule type="cellIs" priority="8" dxfId="140" operator="equal">
      <formula>$C$95</formula>
    </cfRule>
  </conditionalFormatting>
  <conditionalFormatting sqref="J104">
    <cfRule type="cellIs" priority="7" dxfId="140" operator="equal">
      <formula>$C$108</formula>
    </cfRule>
  </conditionalFormatting>
  <conditionalFormatting sqref="J117">
    <cfRule type="cellIs" priority="6" dxfId="140" operator="equal">
      <formula>$C$121</formula>
    </cfRule>
  </conditionalFormatting>
  <conditionalFormatting sqref="J130">
    <cfRule type="cellIs" priority="5" dxfId="140" operator="equal">
      <formula>$C$121</formula>
    </cfRule>
  </conditionalFormatting>
  <conditionalFormatting sqref="J77">
    <cfRule type="cellIs" priority="4" dxfId="140" operator="equal">
      <formula>$C$69</formula>
    </cfRule>
  </conditionalFormatting>
  <conditionalFormatting sqref="J52">
    <cfRule type="cellIs" priority="1" dxfId="140" operator="equal">
      <formula>$C$52</formula>
    </cfRule>
    <cfRule type="cellIs" priority="3" dxfId="140" operator="equal">
      <formula>$C$56</formula>
    </cfRule>
  </conditionalFormatting>
  <conditionalFormatting sqref="M38">
    <cfRule type="cellIs" priority="2" dxfId="140" operator="equal">
      <formula>$F$38</formula>
    </cfRule>
  </conditionalFormatting>
  <printOptions/>
  <pageMargins left="0.7" right="0.7" top="0.75" bottom="0.75" header="0.3" footer="0.3"/>
  <pageSetup horizontalDpi="600" verticalDpi="600" orientation="portrait" r:id="rId10"/>
  <tableParts>
    <tablePart r:id="rId8"/>
    <tablePart r:id="rId5"/>
    <tablePart r:id="rId4"/>
    <tablePart r:id="rId3"/>
    <tablePart r:id="rId6"/>
    <tablePart r:id="rId2"/>
    <tablePart r:id="rId1"/>
    <tablePart r:id="rId9"/>
    <tablePart r:id="rId7"/>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30"/>
  <sheetViews>
    <sheetView workbookViewId="0" topLeftCell="A34">
      <selection activeCell="A41" sqref="A41"/>
    </sheetView>
  </sheetViews>
  <sheetFormatPr defaultColWidth="8.7109375" defaultRowHeight="15"/>
  <cols>
    <col min="1" max="12" width="12.00390625" style="0" customWidth="1"/>
    <col min="13" max="13" width="10.421875" style="0" customWidth="1"/>
  </cols>
  <sheetData>
    <row r="1" spans="1:12" ht="16.5" thickBot="1">
      <c r="A1" s="274" t="s">
        <v>6</v>
      </c>
      <c r="B1" s="229"/>
      <c r="C1" s="229"/>
      <c r="D1" s="229"/>
      <c r="E1" s="229"/>
      <c r="F1" s="229"/>
      <c r="G1" s="229"/>
      <c r="H1" s="229"/>
      <c r="I1" s="229"/>
      <c r="J1" s="229"/>
      <c r="K1" s="229"/>
      <c r="L1" s="229"/>
    </row>
    <row r="2" spans="1:12" ht="17.25" thickBot="1" thickTop="1">
      <c r="A2" s="275" t="s">
        <v>80</v>
      </c>
      <c r="B2" s="276"/>
      <c r="C2" s="276"/>
      <c r="D2" s="276"/>
      <c r="E2" s="277"/>
      <c r="F2" s="278" t="s">
        <v>107</v>
      </c>
      <c r="G2" s="278"/>
      <c r="H2" s="278"/>
      <c r="I2" s="278"/>
      <c r="J2" s="278"/>
      <c r="K2" s="278"/>
      <c r="L2" s="279"/>
    </row>
    <row r="3" spans="1:12" ht="46.5" thickBot="1" thickTop="1">
      <c r="A3" s="92" t="s">
        <v>81</v>
      </c>
      <c r="B3" s="78" t="s">
        <v>82</v>
      </c>
      <c r="C3" s="85" t="s">
        <v>105</v>
      </c>
      <c r="D3" s="85" t="s">
        <v>106</v>
      </c>
      <c r="E3" s="93" t="s">
        <v>108</v>
      </c>
      <c r="F3" s="90" t="s">
        <v>113</v>
      </c>
      <c r="G3" s="71" t="s">
        <v>114</v>
      </c>
      <c r="H3" s="70" t="s">
        <v>112</v>
      </c>
      <c r="I3" s="72" t="s">
        <v>83</v>
      </c>
      <c r="J3" s="70" t="s">
        <v>110</v>
      </c>
      <c r="K3" s="72" t="s">
        <v>111</v>
      </c>
      <c r="L3" s="73" t="s">
        <v>102</v>
      </c>
    </row>
    <row r="4" spans="1:12" ht="15.75" thickTop="1">
      <c r="A4" s="99"/>
      <c r="B4" s="100"/>
      <c r="C4" s="101"/>
      <c r="D4" s="101"/>
      <c r="E4" s="87">
        <f>Table31230[[#This Row],[Monthly Salary]]+Table31230[[#This Row],[Monthly Benefits]]</f>
        <v>0</v>
      </c>
      <c r="F4" s="101"/>
      <c r="G4" s="102"/>
      <c r="H4" s="103"/>
      <c r="I4" s="104"/>
      <c r="J4" s="103"/>
      <c r="K4" s="104"/>
      <c r="L4" s="86">
        <f>SUM(Table31230[[#This Row],[231 Program ]:[State Admin]])</f>
        <v>0</v>
      </c>
    </row>
    <row r="5" spans="1:12" ht="15">
      <c r="A5" s="99"/>
      <c r="B5" s="100"/>
      <c r="C5" s="101"/>
      <c r="D5" s="101"/>
      <c r="E5" s="87">
        <f>Table31230[[#This Row],[Monthly Salary]]+Table31230[[#This Row],[Monthly Benefits]]</f>
        <v>0</v>
      </c>
      <c r="F5" s="101"/>
      <c r="G5" s="102"/>
      <c r="H5" s="103"/>
      <c r="I5" s="104"/>
      <c r="J5" s="103"/>
      <c r="K5" s="104"/>
      <c r="L5" s="86">
        <f>SUM(Table31230[[#This Row],[231 Program ]:[State Admin]])</f>
        <v>0</v>
      </c>
    </row>
    <row r="6" spans="1:12" ht="15">
      <c r="A6" s="99"/>
      <c r="B6" s="100"/>
      <c r="C6" s="101"/>
      <c r="D6" s="101"/>
      <c r="E6" s="87">
        <f>Table31230[[#This Row],[Monthly Salary]]+Table31230[[#This Row],[Monthly Benefits]]</f>
        <v>0</v>
      </c>
      <c r="F6" s="101"/>
      <c r="G6" s="102"/>
      <c r="H6" s="103"/>
      <c r="I6" s="104"/>
      <c r="J6" s="103"/>
      <c r="K6" s="104"/>
      <c r="L6" s="86">
        <f>SUM(Table31230[[#This Row],[231 Program ]:[State Admin]])</f>
        <v>0</v>
      </c>
    </row>
    <row r="7" spans="1:12" ht="15">
      <c r="A7" s="99"/>
      <c r="B7" s="100"/>
      <c r="C7" s="101"/>
      <c r="D7" s="101"/>
      <c r="E7" s="87">
        <f>Table31230[[#This Row],[Monthly Salary]]+Table31230[[#This Row],[Monthly Benefits]]</f>
        <v>0</v>
      </c>
      <c r="F7" s="101"/>
      <c r="G7" s="102"/>
      <c r="H7" s="103"/>
      <c r="I7" s="104"/>
      <c r="J7" s="103"/>
      <c r="K7" s="104"/>
      <c r="L7" s="86">
        <f>SUM(Table31230[[#This Row],[231 Program ]:[State Admin]])</f>
        <v>0</v>
      </c>
    </row>
    <row r="8" spans="1:12" ht="15">
      <c r="A8" s="99"/>
      <c r="B8" s="100"/>
      <c r="C8" s="101"/>
      <c r="D8" s="101"/>
      <c r="E8" s="87">
        <f>Table31230[[#This Row],[Monthly Salary]]+Table31230[[#This Row],[Monthly Benefits]]</f>
        <v>0</v>
      </c>
      <c r="F8" s="101"/>
      <c r="G8" s="102"/>
      <c r="H8" s="103"/>
      <c r="I8" s="104"/>
      <c r="J8" s="103"/>
      <c r="K8" s="104"/>
      <c r="L8" s="86">
        <f>SUM(Table31230[[#This Row],[231 Program ]:[State Admin]])</f>
        <v>0</v>
      </c>
    </row>
    <row r="9" spans="1:12" ht="15">
      <c r="A9" s="99"/>
      <c r="B9" s="100"/>
      <c r="C9" s="101"/>
      <c r="D9" s="101"/>
      <c r="E9" s="87">
        <f>Table31230[[#This Row],[Monthly Salary]]+Table31230[[#This Row],[Monthly Benefits]]</f>
        <v>0</v>
      </c>
      <c r="F9" s="101"/>
      <c r="G9" s="102"/>
      <c r="H9" s="103"/>
      <c r="I9" s="104"/>
      <c r="J9" s="103"/>
      <c r="K9" s="104"/>
      <c r="L9" s="86">
        <f>SUM(Table31230[[#This Row],[231 Program ]:[State Admin]])</f>
        <v>0</v>
      </c>
    </row>
    <row r="10" spans="1:12" ht="15">
      <c r="A10" s="99"/>
      <c r="B10" s="100"/>
      <c r="C10" s="101"/>
      <c r="D10" s="101"/>
      <c r="E10" s="87">
        <f>Table31230[[#This Row],[Monthly Salary]]+Table31230[[#This Row],[Monthly Benefits]]</f>
        <v>0</v>
      </c>
      <c r="F10" s="101"/>
      <c r="G10" s="102"/>
      <c r="H10" s="103"/>
      <c r="I10" s="104"/>
      <c r="J10" s="103"/>
      <c r="K10" s="104"/>
      <c r="L10" s="86">
        <f>SUM(Table31230[[#This Row],[231 Program ]:[State Admin]])</f>
        <v>0</v>
      </c>
    </row>
    <row r="11" spans="1:12" ht="15">
      <c r="A11" s="99"/>
      <c r="B11" s="100"/>
      <c r="C11" s="101"/>
      <c r="D11" s="101"/>
      <c r="E11" s="87">
        <f>Table31230[[#This Row],[Monthly Salary]]+Table31230[[#This Row],[Monthly Benefits]]</f>
        <v>0</v>
      </c>
      <c r="F11" s="101"/>
      <c r="G11" s="102"/>
      <c r="H11" s="103"/>
      <c r="I11" s="104"/>
      <c r="J11" s="103"/>
      <c r="K11" s="104"/>
      <c r="L11" s="86">
        <f>SUM(Table31230[[#This Row],[231 Program ]:[State Admin]])</f>
        <v>0</v>
      </c>
    </row>
    <row r="12" spans="1:12" ht="15">
      <c r="A12" s="99"/>
      <c r="B12" s="100"/>
      <c r="C12" s="101"/>
      <c r="D12" s="101"/>
      <c r="E12" s="87">
        <f>Table31230[[#This Row],[Monthly Salary]]+Table31230[[#This Row],[Monthly Benefits]]</f>
        <v>0</v>
      </c>
      <c r="F12" s="101"/>
      <c r="G12" s="102"/>
      <c r="H12" s="103"/>
      <c r="I12" s="104"/>
      <c r="J12" s="103"/>
      <c r="K12" s="104"/>
      <c r="L12" s="86">
        <f>SUM(Table31230[[#This Row],[231 Program ]:[State Admin]])</f>
        <v>0</v>
      </c>
    </row>
    <row r="13" spans="1:12" ht="15">
      <c r="A13" s="99"/>
      <c r="B13" s="100"/>
      <c r="C13" s="101"/>
      <c r="D13" s="101"/>
      <c r="E13" s="87">
        <f>Table31230[[#This Row],[Monthly Salary]]+Table31230[[#This Row],[Monthly Benefits]]</f>
        <v>0</v>
      </c>
      <c r="F13" s="101"/>
      <c r="G13" s="102"/>
      <c r="H13" s="103"/>
      <c r="I13" s="104"/>
      <c r="J13" s="103"/>
      <c r="K13" s="104"/>
      <c r="L13" s="86">
        <f>SUM(Table31230[[#This Row],[231 Program ]:[State Admin]])</f>
        <v>0</v>
      </c>
    </row>
    <row r="14" spans="1:12" ht="15">
      <c r="A14" s="99"/>
      <c r="B14" s="100"/>
      <c r="C14" s="101"/>
      <c r="D14" s="101"/>
      <c r="E14" s="87">
        <f>Table31230[[#This Row],[Monthly Salary]]+Table31230[[#This Row],[Monthly Benefits]]</f>
        <v>0</v>
      </c>
      <c r="F14" s="101"/>
      <c r="G14" s="102"/>
      <c r="H14" s="103"/>
      <c r="I14" s="104"/>
      <c r="J14" s="103"/>
      <c r="K14" s="104"/>
      <c r="L14" s="86">
        <f>SUM(Table31230[[#This Row],[231 Program ]:[State Admin]])</f>
        <v>0</v>
      </c>
    </row>
    <row r="15" spans="1:12" ht="15">
      <c r="A15" s="99"/>
      <c r="B15" s="100"/>
      <c r="C15" s="101"/>
      <c r="D15" s="101"/>
      <c r="E15" s="87">
        <f>Table31230[[#This Row],[Monthly Salary]]+Table31230[[#This Row],[Monthly Benefits]]</f>
        <v>0</v>
      </c>
      <c r="F15" s="101"/>
      <c r="G15" s="102"/>
      <c r="H15" s="103"/>
      <c r="I15" s="104"/>
      <c r="J15" s="103"/>
      <c r="K15" s="104"/>
      <c r="L15" s="86">
        <f>SUM(Table31230[[#This Row],[231 Program ]:[State Admin]])</f>
        <v>0</v>
      </c>
    </row>
    <row r="16" spans="1:12" ht="15">
      <c r="A16" s="99"/>
      <c r="B16" s="100"/>
      <c r="C16" s="101"/>
      <c r="D16" s="101"/>
      <c r="E16" s="87">
        <f>Table31230[[#This Row],[Monthly Salary]]+Table31230[[#This Row],[Monthly Benefits]]</f>
        <v>0</v>
      </c>
      <c r="F16" s="101"/>
      <c r="G16" s="102"/>
      <c r="H16" s="103"/>
      <c r="I16" s="104"/>
      <c r="J16" s="103"/>
      <c r="K16" s="104"/>
      <c r="L16" s="86">
        <f>SUM(Table31230[[#This Row],[231 Program ]:[State Admin]])</f>
        <v>0</v>
      </c>
    </row>
    <row r="17" spans="1:12" ht="15">
      <c r="A17" s="99"/>
      <c r="B17" s="100"/>
      <c r="C17" s="101"/>
      <c r="D17" s="101"/>
      <c r="E17" s="87">
        <f>Table31230[[#This Row],[Monthly Salary]]+Table31230[[#This Row],[Monthly Benefits]]</f>
        <v>0</v>
      </c>
      <c r="F17" s="101"/>
      <c r="G17" s="102"/>
      <c r="H17" s="103"/>
      <c r="I17" s="104"/>
      <c r="J17" s="103"/>
      <c r="K17" s="104"/>
      <c r="L17" s="86">
        <f>SUM(Table31230[[#This Row],[231 Program ]:[State Admin]])</f>
        <v>0</v>
      </c>
    </row>
    <row r="18" spans="1:12" ht="15">
      <c r="A18" s="99"/>
      <c r="B18" s="100"/>
      <c r="C18" s="101"/>
      <c r="D18" s="101"/>
      <c r="E18" s="87">
        <f>Table31230[[#This Row],[Monthly Salary]]+Table31230[[#This Row],[Monthly Benefits]]</f>
        <v>0</v>
      </c>
      <c r="F18" s="101"/>
      <c r="G18" s="102"/>
      <c r="H18" s="103"/>
      <c r="I18" s="104"/>
      <c r="J18" s="103"/>
      <c r="K18" s="104"/>
      <c r="L18" s="86">
        <f>SUM(Table31230[[#This Row],[231 Program ]:[State Admin]])</f>
        <v>0</v>
      </c>
    </row>
    <row r="19" spans="1:12" ht="15">
      <c r="A19" s="120"/>
      <c r="B19" s="121"/>
      <c r="C19" s="110"/>
      <c r="D19" s="110"/>
      <c r="E19" s="109">
        <f>Table31230[[#This Row],[Monthly Salary]]+Table31230[[#This Row],[Monthly Benefits]]</f>
        <v>0</v>
      </c>
      <c r="F19" s="110"/>
      <c r="G19" s="122"/>
      <c r="H19" s="123"/>
      <c r="I19" s="124"/>
      <c r="J19" s="123"/>
      <c r="K19" s="124"/>
      <c r="L19" s="119">
        <f>SUM(Table31230[[#This Row],[231 Program ]:[State Admin]])</f>
        <v>0</v>
      </c>
    </row>
    <row r="20" spans="1:12" ht="15">
      <c r="A20" s="117" t="s">
        <v>16</v>
      </c>
      <c r="B20" s="117"/>
      <c r="C20" s="118">
        <f>SUM(C4:C19)</f>
        <v>0</v>
      </c>
      <c r="D20" s="118">
        <f>SUM(D4:D19)</f>
        <v>0</v>
      </c>
      <c r="E20" s="118">
        <f>Table31230[[#This Row],[Monthly Salary]]+Table31230[[#This Row],[Monthly Benefits]]</f>
        <v>0</v>
      </c>
      <c r="F20" s="118">
        <f aca="true" t="shared" si="0" ref="F20:K20">SUM(F4:F19)</f>
        <v>0</v>
      </c>
      <c r="G20" s="118">
        <f t="shared" si="0"/>
        <v>0</v>
      </c>
      <c r="H20" s="118">
        <f t="shared" si="0"/>
        <v>0</v>
      </c>
      <c r="I20" s="118">
        <f t="shared" si="0"/>
        <v>0</v>
      </c>
      <c r="J20" s="118">
        <f t="shared" si="0"/>
        <v>0</v>
      </c>
      <c r="K20" s="118">
        <f t="shared" si="0"/>
        <v>0</v>
      </c>
      <c r="L20" s="118">
        <f>SUM(L4:L19)</f>
        <v>0</v>
      </c>
    </row>
    <row r="21" spans="1:12" ht="15">
      <c r="A21" s="105"/>
      <c r="B21" s="105"/>
      <c r="C21" s="106"/>
      <c r="D21" s="106"/>
      <c r="E21" s="107"/>
      <c r="F21" s="77"/>
      <c r="G21" s="77"/>
      <c r="H21" s="77"/>
      <c r="I21" s="77"/>
      <c r="J21" s="77"/>
      <c r="K21" s="77"/>
      <c r="L21" s="107"/>
    </row>
    <row r="22" spans="1:13" ht="15.75">
      <c r="A22" s="291" t="s">
        <v>7</v>
      </c>
      <c r="B22" s="229"/>
      <c r="C22" s="229"/>
      <c r="D22" s="229"/>
      <c r="E22" s="229"/>
      <c r="F22" s="229"/>
      <c r="G22" s="229"/>
      <c r="H22" s="229"/>
      <c r="I22" s="229"/>
      <c r="J22" s="229"/>
      <c r="K22" s="229"/>
      <c r="L22" s="229"/>
      <c r="M22" s="292"/>
    </row>
    <row r="23" spans="1:13" ht="16.5" thickBot="1">
      <c r="A23" s="295" t="s">
        <v>80</v>
      </c>
      <c r="B23" s="296"/>
      <c r="C23" s="296"/>
      <c r="D23" s="296"/>
      <c r="E23" s="296"/>
      <c r="F23" s="296"/>
      <c r="G23" s="293" t="s">
        <v>109</v>
      </c>
      <c r="H23" s="293"/>
      <c r="I23" s="293"/>
      <c r="J23" s="293"/>
      <c r="K23" s="293"/>
      <c r="L23" s="293"/>
      <c r="M23" s="294"/>
    </row>
    <row r="24" spans="1:13" ht="45.75" thickTop="1">
      <c r="A24" s="114" t="s">
        <v>81</v>
      </c>
      <c r="B24" s="85" t="s">
        <v>82</v>
      </c>
      <c r="C24" s="85" t="s">
        <v>103</v>
      </c>
      <c r="D24" s="85" t="s">
        <v>104</v>
      </c>
      <c r="E24" s="115" t="s">
        <v>116</v>
      </c>
      <c r="F24" s="93" t="s">
        <v>108</v>
      </c>
      <c r="G24" s="114" t="s">
        <v>88</v>
      </c>
      <c r="H24" s="93" t="s">
        <v>89</v>
      </c>
      <c r="I24" s="114" t="s">
        <v>90</v>
      </c>
      <c r="J24" s="116" t="s">
        <v>83</v>
      </c>
      <c r="K24" s="114" t="s">
        <v>115</v>
      </c>
      <c r="L24" s="116" t="s">
        <v>111</v>
      </c>
      <c r="M24" s="115" t="s">
        <v>102</v>
      </c>
    </row>
    <row r="25" spans="1:13" ht="15">
      <c r="A25" s="99"/>
      <c r="B25" s="111"/>
      <c r="C25" s="111"/>
      <c r="D25" s="112"/>
      <c r="E25" s="113"/>
      <c r="F25" s="87">
        <f>(Table351331[[#This Row],[Hours Worked]]*Table351331[[#This Row],[Hourly Rate]])+Table351331[[#This Row],[Benefits]]</f>
        <v>0</v>
      </c>
      <c r="G25" s="103"/>
      <c r="H25" s="102"/>
      <c r="I25" s="103"/>
      <c r="J25" s="104"/>
      <c r="K25" s="103"/>
      <c r="L25" s="104"/>
      <c r="M25" s="74">
        <f>SUM(Table351331[[#This Row],[231 Program]:[State Admin]])</f>
        <v>0</v>
      </c>
    </row>
    <row r="26" spans="1:13" ht="15">
      <c r="A26" s="99"/>
      <c r="B26" s="111"/>
      <c r="C26" s="111"/>
      <c r="D26" s="112"/>
      <c r="E26" s="113"/>
      <c r="F26" s="87">
        <f>(Table351331[[#This Row],[Hours Worked]]*Table351331[[#This Row],[Hourly Rate]])+Table351331[[#This Row],[Benefits]]</f>
        <v>0</v>
      </c>
      <c r="G26" s="103"/>
      <c r="H26" s="102"/>
      <c r="I26" s="103"/>
      <c r="J26" s="104"/>
      <c r="K26" s="103"/>
      <c r="L26" s="104"/>
      <c r="M26" s="74">
        <f>SUM(Table351331[[#This Row],[231 Program]:[State Admin]])</f>
        <v>0</v>
      </c>
    </row>
    <row r="27" spans="1:13" ht="15">
      <c r="A27" s="99"/>
      <c r="B27" s="111"/>
      <c r="C27" s="111"/>
      <c r="D27" s="112"/>
      <c r="E27" s="113"/>
      <c r="F27" s="87">
        <f>(Table351331[[#This Row],[Hours Worked]]*Table351331[[#This Row],[Hourly Rate]])+Table351331[[#This Row],[Benefits]]</f>
        <v>0</v>
      </c>
      <c r="G27" s="103"/>
      <c r="H27" s="102"/>
      <c r="I27" s="103"/>
      <c r="J27" s="104"/>
      <c r="K27" s="103"/>
      <c r="L27" s="104"/>
      <c r="M27" s="74">
        <f>SUM(Table351331[[#This Row],[231 Program]:[State Admin]])</f>
        <v>0</v>
      </c>
    </row>
    <row r="28" spans="1:13" ht="15">
      <c r="A28" s="99"/>
      <c r="B28" s="111"/>
      <c r="C28" s="111"/>
      <c r="D28" s="112"/>
      <c r="E28" s="113"/>
      <c r="F28" s="87">
        <f>(Table351331[[#This Row],[Hours Worked]]*Table351331[[#This Row],[Hourly Rate]])+Table351331[[#This Row],[Benefits]]</f>
        <v>0</v>
      </c>
      <c r="G28" s="103"/>
      <c r="H28" s="102"/>
      <c r="I28" s="103"/>
      <c r="J28" s="104"/>
      <c r="K28" s="103"/>
      <c r="L28" s="104"/>
      <c r="M28" s="74">
        <f>SUM(Table351331[[#This Row],[231 Program]:[State Admin]])</f>
        <v>0</v>
      </c>
    </row>
    <row r="29" spans="1:13" ht="15">
      <c r="A29" s="99"/>
      <c r="B29" s="111"/>
      <c r="C29" s="111"/>
      <c r="D29" s="112"/>
      <c r="E29" s="113"/>
      <c r="F29" s="87">
        <f>(Table351331[[#This Row],[Hours Worked]]*Table351331[[#This Row],[Hourly Rate]])+Table351331[[#This Row],[Benefits]]</f>
        <v>0</v>
      </c>
      <c r="G29" s="103"/>
      <c r="H29" s="102"/>
      <c r="I29" s="103"/>
      <c r="J29" s="104"/>
      <c r="K29" s="103"/>
      <c r="L29" s="104"/>
      <c r="M29" s="74">
        <f>SUM(Table351331[[#This Row],[231 Program]:[State Admin]])</f>
        <v>0</v>
      </c>
    </row>
    <row r="30" spans="1:13" ht="15">
      <c r="A30" s="99"/>
      <c r="B30" s="111"/>
      <c r="C30" s="111"/>
      <c r="D30" s="112"/>
      <c r="E30" s="113"/>
      <c r="F30" s="87">
        <f>(Table351331[[#This Row],[Hours Worked]]*Table351331[[#This Row],[Hourly Rate]])+Table351331[[#This Row],[Benefits]]</f>
        <v>0</v>
      </c>
      <c r="G30" s="103"/>
      <c r="H30" s="102"/>
      <c r="I30" s="103"/>
      <c r="J30" s="104"/>
      <c r="K30" s="103"/>
      <c r="L30" s="104"/>
      <c r="M30" s="74">
        <f>SUM(Table351331[[#This Row],[231 Program]:[State Admin]])</f>
        <v>0</v>
      </c>
    </row>
    <row r="31" spans="1:13" ht="15">
      <c r="A31" s="99"/>
      <c r="B31" s="111"/>
      <c r="C31" s="111"/>
      <c r="D31" s="112"/>
      <c r="E31" s="113"/>
      <c r="F31" s="87">
        <f>(Table351331[[#This Row],[Hours Worked]]*Table351331[[#This Row],[Hourly Rate]])+Table351331[[#This Row],[Benefits]]</f>
        <v>0</v>
      </c>
      <c r="G31" s="103"/>
      <c r="H31" s="102"/>
      <c r="I31" s="103"/>
      <c r="J31" s="104"/>
      <c r="K31" s="103"/>
      <c r="L31" s="104"/>
      <c r="M31" s="74">
        <f>SUM(Table351331[[#This Row],[231 Program]:[State Admin]])</f>
        <v>0</v>
      </c>
    </row>
    <row r="32" spans="1:13" ht="15">
      <c r="A32" s="99"/>
      <c r="B32" s="111"/>
      <c r="C32" s="111"/>
      <c r="D32" s="112"/>
      <c r="E32" s="113"/>
      <c r="F32" s="87">
        <f>(Table351331[[#This Row],[Hours Worked]]*Table351331[[#This Row],[Hourly Rate]])+Table351331[[#This Row],[Benefits]]</f>
        <v>0</v>
      </c>
      <c r="G32" s="103"/>
      <c r="H32" s="102"/>
      <c r="I32" s="103"/>
      <c r="J32" s="104"/>
      <c r="K32" s="103"/>
      <c r="L32" s="104"/>
      <c r="M32" s="74">
        <f>SUM(Table351331[[#This Row],[231 Program]:[State Admin]])</f>
        <v>0</v>
      </c>
    </row>
    <row r="33" spans="1:13" ht="15">
      <c r="A33" s="99"/>
      <c r="B33" s="111"/>
      <c r="C33" s="111"/>
      <c r="D33" s="112"/>
      <c r="E33" s="113"/>
      <c r="F33" s="87">
        <f>(Table351331[[#This Row],[Hours Worked]]*Table351331[[#This Row],[Hourly Rate]])+Table351331[[#This Row],[Benefits]]</f>
        <v>0</v>
      </c>
      <c r="G33" s="103"/>
      <c r="H33" s="102"/>
      <c r="I33" s="103"/>
      <c r="J33" s="104"/>
      <c r="K33" s="103"/>
      <c r="L33" s="104"/>
      <c r="M33" s="74">
        <f>SUM(Table351331[[#This Row],[231 Program]:[State Admin]])</f>
        <v>0</v>
      </c>
    </row>
    <row r="34" spans="1:13" ht="15">
      <c r="A34" s="99"/>
      <c r="B34" s="111"/>
      <c r="C34" s="111"/>
      <c r="D34" s="112"/>
      <c r="E34" s="113"/>
      <c r="F34" s="87">
        <f>(Table351331[[#This Row],[Hours Worked]]*Table351331[[#This Row],[Hourly Rate]])+Table351331[[#This Row],[Benefits]]</f>
        <v>0</v>
      </c>
      <c r="G34" s="103"/>
      <c r="H34" s="102"/>
      <c r="I34" s="103"/>
      <c r="J34" s="104"/>
      <c r="K34" s="103"/>
      <c r="L34" s="104"/>
      <c r="M34" s="74">
        <f>SUM(Table351331[[#This Row],[231 Program]:[State Admin]])</f>
        <v>0</v>
      </c>
    </row>
    <row r="35" spans="1:13" ht="15">
      <c r="A35" s="99"/>
      <c r="B35" s="111"/>
      <c r="C35" s="111"/>
      <c r="D35" s="112"/>
      <c r="E35" s="113"/>
      <c r="F35" s="87">
        <f>(Table351331[[#This Row],[Hours Worked]]*Table351331[[#This Row],[Hourly Rate]])+Table351331[[#This Row],[Benefits]]</f>
        <v>0</v>
      </c>
      <c r="G35" s="103"/>
      <c r="H35" s="102"/>
      <c r="I35" s="103"/>
      <c r="J35" s="104"/>
      <c r="K35" s="103"/>
      <c r="L35" s="104"/>
      <c r="M35" s="74">
        <f>SUM(Table351331[[#This Row],[231 Program]:[State Admin]])</f>
        <v>0</v>
      </c>
    </row>
    <row r="36" spans="1:13" ht="15">
      <c r="A36" s="99"/>
      <c r="B36" s="111"/>
      <c r="C36" s="111"/>
      <c r="D36" s="112"/>
      <c r="E36" s="113"/>
      <c r="F36" s="87">
        <f>(Table351331[[#This Row],[Hours Worked]]*Table351331[[#This Row],[Hourly Rate]])+Table351331[[#This Row],[Benefits]]</f>
        <v>0</v>
      </c>
      <c r="G36" s="103"/>
      <c r="H36" s="102"/>
      <c r="I36" s="103"/>
      <c r="J36" s="104"/>
      <c r="K36" s="103"/>
      <c r="L36" s="104"/>
      <c r="M36" s="74">
        <f>SUM(Table351331[[#This Row],[231 Program]:[State Admin]])</f>
        <v>0</v>
      </c>
    </row>
    <row r="37" spans="1:13" ht="15">
      <c r="A37" s="99"/>
      <c r="B37" s="111"/>
      <c r="C37" s="111"/>
      <c r="D37" s="112"/>
      <c r="E37" s="113"/>
      <c r="F37" s="87">
        <f>(Table351331[[#This Row],[Hours Worked]]*Table351331[[#This Row],[Hourly Rate]])+Table351331[[#This Row],[Benefits]]</f>
        <v>0</v>
      </c>
      <c r="G37" s="103"/>
      <c r="H37" s="102"/>
      <c r="I37" s="103"/>
      <c r="J37" s="104"/>
      <c r="K37" s="103"/>
      <c r="L37" s="104"/>
      <c r="M37" s="74">
        <f>SUM(Table351331[[#This Row],[231 Program]:[State Admin]])</f>
        <v>0</v>
      </c>
    </row>
    <row r="38" spans="1:13" ht="15.75" thickBot="1">
      <c r="A38" s="94" t="s">
        <v>16</v>
      </c>
      <c r="B38" s="95"/>
      <c r="C38" s="91">
        <f>SUM(C25:C37)</f>
        <v>0</v>
      </c>
      <c r="D38" s="91">
        <f aca="true" t="shared" si="1" ref="D38:M38">SUM(D25:D37)</f>
        <v>0</v>
      </c>
      <c r="E38" s="91">
        <f t="shared" si="1"/>
        <v>0</v>
      </c>
      <c r="F38" s="91">
        <f t="shared" si="1"/>
        <v>0</v>
      </c>
      <c r="G38" s="91">
        <f t="shared" si="1"/>
        <v>0</v>
      </c>
      <c r="H38" s="91">
        <f t="shared" si="1"/>
        <v>0</v>
      </c>
      <c r="I38" s="91">
        <f t="shared" si="1"/>
        <v>0</v>
      </c>
      <c r="J38" s="91">
        <f t="shared" si="1"/>
        <v>0</v>
      </c>
      <c r="K38" s="91">
        <f t="shared" si="1"/>
        <v>0</v>
      </c>
      <c r="L38" s="91">
        <f t="shared" si="1"/>
        <v>0</v>
      </c>
      <c r="M38" s="91">
        <f t="shared" si="1"/>
        <v>0</v>
      </c>
    </row>
    <row r="39" ht="16.5" thickBot="1" thickTop="1"/>
    <row r="40" spans="1:11" ht="16.5" thickTop="1">
      <c r="A40" s="288" t="s">
        <v>91</v>
      </c>
      <c r="B40" s="289"/>
      <c r="C40" s="289"/>
      <c r="D40" s="289"/>
      <c r="E40" s="289"/>
      <c r="F40" s="289"/>
      <c r="G40" s="289"/>
      <c r="H40" s="289"/>
      <c r="I40" s="289"/>
      <c r="J40" s="290"/>
      <c r="K40" s="80"/>
    </row>
    <row r="41" spans="1:11" ht="16.5" thickBot="1">
      <c r="A41" s="126" t="s">
        <v>126</v>
      </c>
      <c r="B41" s="125"/>
      <c r="C41" s="125"/>
      <c r="D41" s="125"/>
      <c r="E41" s="125"/>
      <c r="F41" s="125"/>
      <c r="G41" s="125"/>
      <c r="H41" s="125"/>
      <c r="I41" s="125"/>
      <c r="J41" s="127"/>
      <c r="K41" s="81"/>
    </row>
    <row r="42" spans="1:11" ht="17.25" thickBot="1" thickTop="1">
      <c r="A42" s="280" t="s">
        <v>93</v>
      </c>
      <c r="B42" s="281"/>
      <c r="C42" s="281"/>
      <c r="D42" s="282" t="s">
        <v>109</v>
      </c>
      <c r="E42" s="282"/>
      <c r="F42" s="282"/>
      <c r="G42" s="282"/>
      <c r="H42" s="282"/>
      <c r="I42" s="282"/>
      <c r="J42" s="283"/>
      <c r="K42" s="80"/>
    </row>
    <row r="43" spans="1:10" ht="46.5" thickBot="1" thickTop="1">
      <c r="A43" s="128" t="s">
        <v>94</v>
      </c>
      <c r="B43" s="129" t="s">
        <v>95</v>
      </c>
      <c r="C43" s="129" t="s">
        <v>87</v>
      </c>
      <c r="D43" s="131" t="s">
        <v>88</v>
      </c>
      <c r="E43" s="132" t="s">
        <v>89</v>
      </c>
      <c r="F43" s="131" t="s">
        <v>90</v>
      </c>
      <c r="G43" s="132" t="s">
        <v>83</v>
      </c>
      <c r="H43" s="131" t="s">
        <v>84</v>
      </c>
      <c r="I43" s="132" t="s">
        <v>85</v>
      </c>
      <c r="J43" s="130" t="s">
        <v>86</v>
      </c>
    </row>
    <row r="44" spans="1:10" ht="15.75" thickTop="1">
      <c r="A44" s="133"/>
      <c r="B44" s="134"/>
      <c r="C44" s="135"/>
      <c r="D44" s="135"/>
      <c r="E44" s="135"/>
      <c r="F44" s="135"/>
      <c r="G44" s="135"/>
      <c r="H44" s="135"/>
      <c r="I44" s="135"/>
      <c r="J44" s="136">
        <f>SUM(Table3561432[[#This Row],[231 Program]:[State Admin: 1938001]])</f>
        <v>0</v>
      </c>
    </row>
    <row r="45" spans="1:10" ht="15">
      <c r="A45" s="99"/>
      <c r="B45" s="137"/>
      <c r="C45" s="137"/>
      <c r="D45" s="137"/>
      <c r="E45" s="137"/>
      <c r="F45" s="137"/>
      <c r="G45" s="137"/>
      <c r="H45" s="137"/>
      <c r="I45" s="137"/>
      <c r="J45" s="138">
        <f>SUM(Table3561432[[#This Row],[231 Program]:[State Admin: 1938001]])</f>
        <v>0</v>
      </c>
    </row>
    <row r="46" spans="1:10" ht="15">
      <c r="A46" s="99"/>
      <c r="B46" s="137"/>
      <c r="C46" s="137"/>
      <c r="D46" s="137"/>
      <c r="E46" s="137"/>
      <c r="F46" s="137"/>
      <c r="G46" s="137"/>
      <c r="H46" s="137"/>
      <c r="I46" s="137"/>
      <c r="J46" s="138">
        <f>SUM(Table3561432[[#This Row],[231 Program]:[State Admin: 1938001]])</f>
        <v>0</v>
      </c>
    </row>
    <row r="47" spans="1:10" ht="15">
      <c r="A47" s="99"/>
      <c r="B47" s="137"/>
      <c r="C47" s="137"/>
      <c r="D47" s="137"/>
      <c r="E47" s="137"/>
      <c r="F47" s="137"/>
      <c r="G47" s="137"/>
      <c r="H47" s="137"/>
      <c r="I47" s="137"/>
      <c r="J47" s="138">
        <f>SUM(Table3561432[[#This Row],[231 Program]:[State Admin: 1938001]])</f>
        <v>0</v>
      </c>
    </row>
    <row r="48" spans="1:10" ht="15">
      <c r="A48" s="99"/>
      <c r="B48" s="139"/>
      <c r="C48" s="137"/>
      <c r="D48" s="137"/>
      <c r="E48" s="137"/>
      <c r="F48" s="137"/>
      <c r="G48" s="137"/>
      <c r="H48" s="137"/>
      <c r="I48" s="137"/>
      <c r="J48" s="138">
        <f>SUM(Table3561432[[#This Row],[231 Program]:[State Admin: 1938001]])</f>
        <v>0</v>
      </c>
    </row>
    <row r="49" spans="1:10" ht="15">
      <c r="A49" s="99"/>
      <c r="B49" s="139"/>
      <c r="C49" s="137"/>
      <c r="D49" s="137"/>
      <c r="E49" s="137"/>
      <c r="F49" s="137"/>
      <c r="G49" s="137"/>
      <c r="H49" s="137"/>
      <c r="I49" s="137"/>
      <c r="J49" s="138">
        <f>SUM(Table3561432[[#This Row],[231 Program]:[State Admin: 1938001]])</f>
        <v>0</v>
      </c>
    </row>
    <row r="50" spans="1:10" ht="15">
      <c r="A50" s="99"/>
      <c r="B50" s="139"/>
      <c r="C50" s="137"/>
      <c r="D50" s="137"/>
      <c r="E50" s="137"/>
      <c r="F50" s="137"/>
      <c r="G50" s="137"/>
      <c r="H50" s="137"/>
      <c r="I50" s="137"/>
      <c r="J50" s="138">
        <f>SUM(Table3561432[[#This Row],[231 Program]:[State Admin: 1938001]])</f>
        <v>0</v>
      </c>
    </row>
    <row r="51" spans="1:10" ht="15">
      <c r="A51" s="99"/>
      <c r="B51" s="139"/>
      <c r="C51" s="137"/>
      <c r="D51" s="137"/>
      <c r="E51" s="137"/>
      <c r="F51" s="137"/>
      <c r="G51" s="137"/>
      <c r="H51" s="137"/>
      <c r="I51" s="137"/>
      <c r="J51" s="138">
        <f>SUM(Table3561432[[#This Row],[231 Program]:[State Admin: 1938001]])</f>
        <v>0</v>
      </c>
    </row>
    <row r="52" spans="1:11" ht="16.5" thickBot="1">
      <c r="A52" s="94" t="s">
        <v>16</v>
      </c>
      <c r="B52" s="140"/>
      <c r="C52" s="140">
        <f aca="true" t="shared" si="2" ref="C52:I52">SUM(C44:C51)</f>
        <v>0</v>
      </c>
      <c r="D52" s="140">
        <f t="shared" si="2"/>
        <v>0</v>
      </c>
      <c r="E52" s="140">
        <f t="shared" si="2"/>
        <v>0</v>
      </c>
      <c r="F52" s="140">
        <f t="shared" si="2"/>
        <v>0</v>
      </c>
      <c r="G52" s="140">
        <f t="shared" si="2"/>
        <v>0</v>
      </c>
      <c r="H52" s="140">
        <f t="shared" si="2"/>
        <v>0</v>
      </c>
      <c r="I52" s="140">
        <f t="shared" si="2"/>
        <v>0</v>
      </c>
      <c r="J52" s="141">
        <f>SUM(Table3561432[[#This Row],[231 Program]:[State Admin: 1938001]])</f>
        <v>0</v>
      </c>
      <c r="K52" s="83"/>
    </row>
    <row r="53" ht="16.5" thickTop="1">
      <c r="K53" s="83"/>
    </row>
    <row r="54" spans="1:10" ht="16.5" thickBot="1">
      <c r="A54" s="297" t="s">
        <v>9</v>
      </c>
      <c r="B54" s="298"/>
      <c r="C54" s="298"/>
      <c r="D54" s="298"/>
      <c r="E54" s="298"/>
      <c r="F54" s="298"/>
      <c r="G54" s="298"/>
      <c r="H54" s="298"/>
      <c r="I54" s="298"/>
      <c r="J54" s="298"/>
    </row>
    <row r="55" spans="1:10" ht="17.25" thickBot="1" thickTop="1">
      <c r="A55" s="284" t="s">
        <v>93</v>
      </c>
      <c r="B55" s="285"/>
      <c r="C55" s="286"/>
      <c r="D55" s="287" t="s">
        <v>109</v>
      </c>
      <c r="E55" s="282"/>
      <c r="F55" s="282"/>
      <c r="G55" s="282"/>
      <c r="H55" s="282"/>
      <c r="I55" s="282"/>
      <c r="J55" s="283"/>
    </row>
    <row r="56" spans="1:10" ht="45.75" thickTop="1">
      <c r="A56" s="92" t="s">
        <v>94</v>
      </c>
      <c r="B56" s="78" t="s">
        <v>95</v>
      </c>
      <c r="C56" s="79" t="s">
        <v>96</v>
      </c>
      <c r="D56" s="70" t="s">
        <v>88</v>
      </c>
      <c r="E56" s="71" t="s">
        <v>89</v>
      </c>
      <c r="F56" s="70" t="s">
        <v>90</v>
      </c>
      <c r="G56" s="72" t="s">
        <v>83</v>
      </c>
      <c r="H56" s="70" t="s">
        <v>110</v>
      </c>
      <c r="I56" s="72" t="s">
        <v>111</v>
      </c>
      <c r="J56" s="96" t="s">
        <v>102</v>
      </c>
    </row>
    <row r="57" spans="1:10" ht="15">
      <c r="A57" s="99"/>
      <c r="B57" s="142"/>
      <c r="C57" s="143"/>
      <c r="D57" s="103"/>
      <c r="E57" s="104"/>
      <c r="F57" s="103"/>
      <c r="G57" s="104"/>
      <c r="H57" s="103"/>
      <c r="I57" s="104"/>
      <c r="J57" s="87">
        <f>SUM(Table35621533[[#This Row],[231 Program]:[State Admin]])</f>
        <v>0</v>
      </c>
    </row>
    <row r="58" spans="1:10" ht="15">
      <c r="A58" s="99"/>
      <c r="B58" s="142"/>
      <c r="C58" s="143"/>
      <c r="D58" s="103"/>
      <c r="E58" s="104"/>
      <c r="F58" s="103"/>
      <c r="G58" s="104"/>
      <c r="H58" s="103"/>
      <c r="I58" s="104"/>
      <c r="J58" s="87">
        <f>SUM(Table35621533[[#This Row],[231 Program]:[State Admin]])</f>
        <v>0</v>
      </c>
    </row>
    <row r="59" spans="1:10" ht="15">
      <c r="A59" s="99"/>
      <c r="B59" s="142"/>
      <c r="C59" s="143"/>
      <c r="D59" s="103"/>
      <c r="E59" s="104"/>
      <c r="F59" s="103"/>
      <c r="G59" s="104"/>
      <c r="H59" s="103"/>
      <c r="I59" s="104"/>
      <c r="J59" s="119">
        <f>SUM(Table35621533[[#This Row],[231 Program]:[State Admin]])</f>
        <v>0</v>
      </c>
    </row>
    <row r="60" spans="1:10" ht="15">
      <c r="A60" s="99"/>
      <c r="B60" s="142"/>
      <c r="C60" s="143"/>
      <c r="D60" s="103"/>
      <c r="E60" s="104"/>
      <c r="F60" s="103"/>
      <c r="G60" s="104"/>
      <c r="H60" s="103"/>
      <c r="I60" s="104"/>
      <c r="J60" s="119">
        <f>SUM(Table35621533[[#This Row],[231 Program]:[State Admin]])</f>
        <v>0</v>
      </c>
    </row>
    <row r="61" spans="1:10" ht="15">
      <c r="A61" s="99"/>
      <c r="B61" s="142"/>
      <c r="C61" s="143"/>
      <c r="D61" s="103"/>
      <c r="E61" s="104"/>
      <c r="F61" s="103"/>
      <c r="G61" s="104"/>
      <c r="H61" s="103"/>
      <c r="I61" s="104"/>
      <c r="J61" s="119">
        <f>SUM(Table35621533[[#This Row],[231 Program]:[State Admin]])</f>
        <v>0</v>
      </c>
    </row>
    <row r="62" spans="1:10" ht="15">
      <c r="A62" s="99"/>
      <c r="B62" s="142"/>
      <c r="C62" s="143"/>
      <c r="D62" s="103"/>
      <c r="E62" s="104"/>
      <c r="F62" s="103"/>
      <c r="G62" s="104"/>
      <c r="H62" s="103"/>
      <c r="I62" s="104"/>
      <c r="J62" s="87">
        <f>SUM(Table35621533[[#This Row],[231 Program]:[State Admin]])</f>
        <v>0</v>
      </c>
    </row>
    <row r="63" spans="1:10" ht="15">
      <c r="A63" s="99"/>
      <c r="B63" s="142"/>
      <c r="C63" s="143"/>
      <c r="D63" s="103"/>
      <c r="E63" s="104"/>
      <c r="F63" s="103"/>
      <c r="G63" s="104"/>
      <c r="H63" s="103"/>
      <c r="I63" s="104"/>
      <c r="J63" s="87">
        <f>SUM(Table35621533[[#This Row],[231 Program]:[State Admin]])</f>
        <v>0</v>
      </c>
    </row>
    <row r="64" spans="1:10" ht="15">
      <c r="A64" s="99"/>
      <c r="B64" s="142"/>
      <c r="C64" s="143"/>
      <c r="D64" s="103"/>
      <c r="E64" s="104"/>
      <c r="F64" s="103"/>
      <c r="G64" s="104"/>
      <c r="H64" s="103"/>
      <c r="I64" s="104"/>
      <c r="J64" s="87">
        <f>SUM(Table35621533[[#This Row],[231 Program]:[State Admin]])</f>
        <v>0</v>
      </c>
    </row>
    <row r="65" spans="1:10" ht="15.75" thickBot="1">
      <c r="A65" s="94" t="s">
        <v>16</v>
      </c>
      <c r="B65" s="95"/>
      <c r="C65" s="108">
        <f aca="true" t="shared" si="3" ref="C65:I65">SUM(C57:C64)</f>
        <v>0</v>
      </c>
      <c r="D65" s="88">
        <f t="shared" si="3"/>
        <v>0</v>
      </c>
      <c r="E65" s="89">
        <f t="shared" si="3"/>
        <v>0</v>
      </c>
      <c r="F65" s="88">
        <f t="shared" si="3"/>
        <v>0</v>
      </c>
      <c r="G65" s="89">
        <f t="shared" si="3"/>
        <v>0</v>
      </c>
      <c r="H65" s="88">
        <f t="shared" si="3"/>
        <v>0</v>
      </c>
      <c r="I65" s="89">
        <f t="shared" si="3"/>
        <v>0</v>
      </c>
      <c r="J65" s="97">
        <f>SUM(Table35621533[[#This Row],[231 Program]:[State Admin]])</f>
        <v>0</v>
      </c>
    </row>
    <row r="66" ht="15.75" thickTop="1"/>
    <row r="67" spans="1:10" ht="16.5" thickBot="1">
      <c r="A67" s="297" t="s">
        <v>97</v>
      </c>
      <c r="B67" s="298"/>
      <c r="C67" s="298"/>
      <c r="D67" s="298"/>
      <c r="E67" s="298"/>
      <c r="F67" s="298"/>
      <c r="G67" s="298"/>
      <c r="H67" s="298"/>
      <c r="I67" s="298"/>
      <c r="J67" s="298"/>
    </row>
    <row r="68" spans="1:10" ht="17.25" thickBot="1" thickTop="1">
      <c r="A68" s="284" t="s">
        <v>93</v>
      </c>
      <c r="B68" s="285"/>
      <c r="C68" s="285"/>
      <c r="D68" s="299" t="s">
        <v>109</v>
      </c>
      <c r="E68" s="299"/>
      <c r="F68" s="299"/>
      <c r="G68" s="299"/>
      <c r="H68" s="299"/>
      <c r="I68" s="299"/>
      <c r="J68" s="299"/>
    </row>
    <row r="69" spans="1:10" ht="45.75" thickTop="1">
      <c r="A69" s="78" t="s">
        <v>94</v>
      </c>
      <c r="B69" s="78" t="s">
        <v>95</v>
      </c>
      <c r="C69" s="78" t="s">
        <v>96</v>
      </c>
      <c r="D69" s="70" t="s">
        <v>88</v>
      </c>
      <c r="E69" s="71" t="s">
        <v>89</v>
      </c>
      <c r="F69" s="70" t="s">
        <v>90</v>
      </c>
      <c r="G69" s="72" t="s">
        <v>83</v>
      </c>
      <c r="H69" s="70" t="s">
        <v>110</v>
      </c>
      <c r="I69" s="72" t="s">
        <v>111</v>
      </c>
      <c r="J69" s="79" t="s">
        <v>102</v>
      </c>
    </row>
    <row r="70" spans="1:12" ht="15">
      <c r="A70" s="111"/>
      <c r="B70" s="111"/>
      <c r="C70" s="101"/>
      <c r="D70" s="103"/>
      <c r="E70" s="102"/>
      <c r="F70" s="103"/>
      <c r="G70" s="104"/>
      <c r="H70" s="103"/>
      <c r="I70" s="104"/>
      <c r="J70" s="74">
        <f>SUM(Table3562102038[[#This Row],[231 Program]:[State Admin]])</f>
        <v>0</v>
      </c>
      <c r="K70" s="37"/>
      <c r="L70" s="37"/>
    </row>
    <row r="71" spans="1:12" ht="15">
      <c r="A71" s="111"/>
      <c r="B71" s="111"/>
      <c r="C71" s="101"/>
      <c r="D71" s="103"/>
      <c r="E71" s="102"/>
      <c r="F71" s="103"/>
      <c r="G71" s="104"/>
      <c r="H71" s="103"/>
      <c r="I71" s="104"/>
      <c r="J71" s="74">
        <f>SUM(Table3562102038[[#This Row],[231 Program]:[State Admin]])</f>
        <v>0</v>
      </c>
      <c r="K71" s="37"/>
      <c r="L71" s="37"/>
    </row>
    <row r="72" spans="1:12" ht="15">
      <c r="A72" s="111"/>
      <c r="B72" s="111"/>
      <c r="C72" s="101"/>
      <c r="D72" s="103"/>
      <c r="E72" s="102"/>
      <c r="F72" s="103"/>
      <c r="G72" s="104"/>
      <c r="H72" s="103"/>
      <c r="I72" s="104"/>
      <c r="J72" s="74">
        <f>SUM(Table3562102038[[#This Row],[231 Program]:[State Admin]])</f>
        <v>0</v>
      </c>
      <c r="K72" s="37"/>
      <c r="L72" s="37"/>
    </row>
    <row r="73" spans="1:12" ht="15">
      <c r="A73" s="111"/>
      <c r="B73" s="111"/>
      <c r="C73" s="101"/>
      <c r="D73" s="103"/>
      <c r="E73" s="102"/>
      <c r="F73" s="103"/>
      <c r="G73" s="104"/>
      <c r="H73" s="103"/>
      <c r="I73" s="104"/>
      <c r="J73" s="74">
        <f>SUM(Table3562102038[[#This Row],[231 Program]:[State Admin]])</f>
        <v>0</v>
      </c>
      <c r="K73" s="37"/>
      <c r="L73" s="37"/>
    </row>
    <row r="74" spans="1:12" ht="15">
      <c r="A74" s="111"/>
      <c r="B74" s="111"/>
      <c r="C74" s="101"/>
      <c r="D74" s="103"/>
      <c r="E74" s="102"/>
      <c r="F74" s="103"/>
      <c r="G74" s="104"/>
      <c r="H74" s="103"/>
      <c r="I74" s="104"/>
      <c r="J74" s="74">
        <f>SUM(Table3562102038[[#This Row],[231 Program]:[State Admin]])</f>
        <v>0</v>
      </c>
      <c r="K74" s="37"/>
      <c r="L74" s="37"/>
    </row>
    <row r="75" spans="1:12" ht="15">
      <c r="A75" s="111"/>
      <c r="B75" s="111"/>
      <c r="C75" s="101"/>
      <c r="D75" s="103"/>
      <c r="E75" s="102"/>
      <c r="F75" s="103"/>
      <c r="G75" s="104"/>
      <c r="H75" s="103"/>
      <c r="I75" s="104"/>
      <c r="J75" s="74">
        <f>SUM(Table3562102038[[#This Row],[231 Program]:[State Admin]])</f>
        <v>0</v>
      </c>
      <c r="K75" s="37"/>
      <c r="L75" s="37"/>
    </row>
    <row r="76" spans="1:12" ht="15">
      <c r="A76" s="111"/>
      <c r="B76" s="111"/>
      <c r="C76" s="101"/>
      <c r="D76" s="103"/>
      <c r="E76" s="102"/>
      <c r="F76" s="103"/>
      <c r="G76" s="104"/>
      <c r="H76" s="103"/>
      <c r="I76" s="104"/>
      <c r="J76" s="74">
        <f>SUM(Table3562102038[[#This Row],[231 Program]:[State Admin]])</f>
        <v>0</v>
      </c>
      <c r="K76" s="37"/>
      <c r="L76" s="37"/>
    </row>
    <row r="77" spans="1:10" ht="15">
      <c r="A77" s="75" t="s">
        <v>16</v>
      </c>
      <c r="B77" s="75"/>
      <c r="C77" s="82">
        <f aca="true" t="shared" si="4" ref="C77:I77">SUM(C70:C76)</f>
        <v>0</v>
      </c>
      <c r="D77" s="76">
        <f t="shared" si="4"/>
        <v>0</v>
      </c>
      <c r="E77" s="76">
        <f t="shared" si="4"/>
        <v>0</v>
      </c>
      <c r="F77" s="76">
        <f t="shared" si="4"/>
        <v>0</v>
      </c>
      <c r="G77" s="76">
        <f t="shared" si="4"/>
        <v>0</v>
      </c>
      <c r="H77" s="76">
        <f t="shared" si="4"/>
        <v>0</v>
      </c>
      <c r="I77" s="76">
        <f t="shared" si="4"/>
        <v>0</v>
      </c>
      <c r="J77" s="84">
        <f>SUM(Table3562102038[[#This Row],[231 Program]:[State Admin]])</f>
        <v>0</v>
      </c>
    </row>
    <row r="80" spans="1:10" ht="16.5" thickBot="1">
      <c r="A80" s="274" t="s">
        <v>11</v>
      </c>
      <c r="B80" s="229"/>
      <c r="C80" s="229"/>
      <c r="D80" s="229"/>
      <c r="E80" s="229"/>
      <c r="F80" s="229"/>
      <c r="G80" s="229"/>
      <c r="H80" s="229"/>
      <c r="I80" s="229"/>
      <c r="J80" s="229"/>
    </row>
    <row r="81" spans="1:10" ht="17.25" thickBot="1" thickTop="1">
      <c r="A81" s="284" t="s">
        <v>93</v>
      </c>
      <c r="B81" s="285"/>
      <c r="C81" s="286"/>
      <c r="D81" s="287" t="s">
        <v>109</v>
      </c>
      <c r="E81" s="282"/>
      <c r="F81" s="282"/>
      <c r="G81" s="282"/>
      <c r="H81" s="282"/>
      <c r="I81" s="282"/>
      <c r="J81" s="283"/>
    </row>
    <row r="82" spans="1:10" ht="45.75" thickTop="1">
      <c r="A82" s="92" t="s">
        <v>94</v>
      </c>
      <c r="B82" s="78" t="s">
        <v>95</v>
      </c>
      <c r="C82" s="96" t="s">
        <v>96</v>
      </c>
      <c r="D82" s="70" t="s">
        <v>88</v>
      </c>
      <c r="E82" s="71" t="s">
        <v>89</v>
      </c>
      <c r="F82" s="70" t="s">
        <v>90</v>
      </c>
      <c r="G82" s="72" t="s">
        <v>83</v>
      </c>
      <c r="H82" s="70" t="s">
        <v>84</v>
      </c>
      <c r="I82" s="72" t="s">
        <v>85</v>
      </c>
      <c r="J82" s="96" t="s">
        <v>102</v>
      </c>
    </row>
    <row r="83" spans="1:10" ht="15">
      <c r="A83" s="144"/>
      <c r="B83" s="145"/>
      <c r="C83" s="146"/>
      <c r="D83" s="147"/>
      <c r="E83" s="146"/>
      <c r="F83" s="147"/>
      <c r="G83" s="148"/>
      <c r="H83" s="147"/>
      <c r="I83" s="148"/>
      <c r="J83" s="98">
        <f>SUM(Table356231634[[#This Row],[231 Program]:[State Admin: 1938001]])</f>
        <v>0</v>
      </c>
    </row>
    <row r="84" spans="1:10" ht="15">
      <c r="A84" s="149"/>
      <c r="B84" s="150"/>
      <c r="C84" s="146"/>
      <c r="D84" s="147"/>
      <c r="E84" s="146"/>
      <c r="F84" s="147"/>
      <c r="G84" s="148"/>
      <c r="H84" s="147"/>
      <c r="I84" s="148"/>
      <c r="J84" s="98">
        <f>SUM(Table356231634[[#This Row],[231 Program]:[State Admin: 1938001]])</f>
        <v>0</v>
      </c>
    </row>
    <row r="85" spans="1:10" ht="15">
      <c r="A85" s="149"/>
      <c r="B85" s="152"/>
      <c r="C85" s="153"/>
      <c r="D85" s="147"/>
      <c r="E85" s="148"/>
      <c r="F85" s="147"/>
      <c r="G85" s="148"/>
      <c r="H85" s="147"/>
      <c r="I85" s="148"/>
      <c r="J85" s="151">
        <f>SUM(Table356231634[[#This Row],[231 Program]:[State Admin: 1938001]])</f>
        <v>0</v>
      </c>
    </row>
    <row r="86" spans="1:10" ht="15">
      <c r="A86" s="149"/>
      <c r="B86" s="152"/>
      <c r="C86" s="153"/>
      <c r="D86" s="147"/>
      <c r="E86" s="148"/>
      <c r="F86" s="147"/>
      <c r="G86" s="148"/>
      <c r="H86" s="147"/>
      <c r="I86" s="148"/>
      <c r="J86" s="151">
        <f>SUM(Table356231634[[#This Row],[231 Program]:[State Admin: 1938001]])</f>
        <v>0</v>
      </c>
    </row>
    <row r="87" spans="1:10" ht="15">
      <c r="A87" s="149"/>
      <c r="B87" s="150"/>
      <c r="C87" s="146"/>
      <c r="D87" s="147"/>
      <c r="E87" s="146"/>
      <c r="F87" s="147"/>
      <c r="G87" s="148"/>
      <c r="H87" s="147"/>
      <c r="I87" s="148"/>
      <c r="J87" s="98">
        <f>SUM(Table356231634[[#This Row],[231 Program]:[State Admin: 1938001]])</f>
        <v>0</v>
      </c>
    </row>
    <row r="88" spans="1:10" ht="15">
      <c r="A88" s="149"/>
      <c r="B88" s="150"/>
      <c r="C88" s="146"/>
      <c r="D88" s="147"/>
      <c r="E88" s="146"/>
      <c r="F88" s="147"/>
      <c r="G88" s="148"/>
      <c r="H88" s="147"/>
      <c r="I88" s="148"/>
      <c r="J88" s="98">
        <f>SUM(Table356231634[[#This Row],[231 Program]:[State Admin: 1938001]])</f>
        <v>0</v>
      </c>
    </row>
    <row r="89" spans="1:10" ht="15">
      <c r="A89" s="149"/>
      <c r="B89" s="150"/>
      <c r="C89" s="146"/>
      <c r="D89" s="147"/>
      <c r="E89" s="146"/>
      <c r="F89" s="147"/>
      <c r="G89" s="148"/>
      <c r="H89" s="147"/>
      <c r="I89" s="148"/>
      <c r="J89" s="98">
        <f>SUM(Table356231634[[#This Row],[231 Program]:[State Admin: 1938001]])</f>
        <v>0</v>
      </c>
    </row>
    <row r="90" spans="1:10" ht="15">
      <c r="A90" s="149"/>
      <c r="B90" s="150"/>
      <c r="C90" s="146"/>
      <c r="D90" s="147"/>
      <c r="E90" s="146"/>
      <c r="F90" s="147"/>
      <c r="G90" s="148"/>
      <c r="H90" s="147"/>
      <c r="I90" s="148"/>
      <c r="J90" s="98">
        <f>SUM(Table356231634[[#This Row],[231 Program]:[State Admin: 1938001]])</f>
        <v>0</v>
      </c>
    </row>
    <row r="91" spans="1:10" ht="15.75" thickBot="1">
      <c r="A91" s="94" t="s">
        <v>16</v>
      </c>
      <c r="B91" s="95"/>
      <c r="C91" s="97">
        <f aca="true" t="shared" si="5" ref="C91:I91">SUM(C83:C90)</f>
        <v>0</v>
      </c>
      <c r="D91" s="88">
        <f t="shared" si="5"/>
        <v>0</v>
      </c>
      <c r="E91" s="88">
        <f t="shared" si="5"/>
        <v>0</v>
      </c>
      <c r="F91" s="88">
        <f t="shared" si="5"/>
        <v>0</v>
      </c>
      <c r="G91" s="88">
        <f t="shared" si="5"/>
        <v>0</v>
      </c>
      <c r="H91" s="88">
        <f t="shared" si="5"/>
        <v>0</v>
      </c>
      <c r="I91" s="88">
        <f t="shared" si="5"/>
        <v>0</v>
      </c>
      <c r="J91" s="97">
        <f>SUM(Table356231634[[#This Row],[231 Program]:[State Admin: 1938001]])</f>
        <v>0</v>
      </c>
    </row>
    <row r="92" ht="15.75" thickTop="1"/>
    <row r="93" spans="1:10" ht="16.5" thickBot="1">
      <c r="A93" s="274" t="s">
        <v>12</v>
      </c>
      <c r="B93" s="229"/>
      <c r="C93" s="229"/>
      <c r="D93" s="229"/>
      <c r="E93" s="229"/>
      <c r="F93" s="229"/>
      <c r="G93" s="229"/>
      <c r="H93" s="229"/>
      <c r="I93" s="229"/>
      <c r="J93" s="229"/>
    </row>
    <row r="94" spans="1:10" ht="17.25" thickBot="1" thickTop="1">
      <c r="A94" s="284" t="s">
        <v>93</v>
      </c>
      <c r="B94" s="285"/>
      <c r="C94" s="286"/>
      <c r="D94" s="287" t="s">
        <v>109</v>
      </c>
      <c r="E94" s="282"/>
      <c r="F94" s="282"/>
      <c r="G94" s="282"/>
      <c r="H94" s="282"/>
      <c r="I94" s="282"/>
      <c r="J94" s="283"/>
    </row>
    <row r="95" spans="1:10" ht="45.75" thickTop="1">
      <c r="A95" s="92" t="s">
        <v>94</v>
      </c>
      <c r="B95" s="78" t="s">
        <v>95</v>
      </c>
      <c r="C95" s="96" t="s">
        <v>98</v>
      </c>
      <c r="D95" s="70" t="s">
        <v>88</v>
      </c>
      <c r="E95" s="71" t="s">
        <v>89</v>
      </c>
      <c r="F95" s="70" t="s">
        <v>90</v>
      </c>
      <c r="G95" s="72" t="s">
        <v>83</v>
      </c>
      <c r="H95" s="70" t="s">
        <v>84</v>
      </c>
      <c r="I95" s="72" t="s">
        <v>85</v>
      </c>
      <c r="J95" s="96" t="s">
        <v>102</v>
      </c>
    </row>
    <row r="96" spans="1:10" ht="15">
      <c r="A96" s="154"/>
      <c r="B96" s="155"/>
      <c r="C96" s="156"/>
      <c r="D96" s="157"/>
      <c r="E96" s="156"/>
      <c r="F96" s="157"/>
      <c r="G96" s="156"/>
      <c r="H96" s="157"/>
      <c r="I96" s="156"/>
      <c r="J96" s="98">
        <f>SUM(Table3562371735[[#This Row],[231 Program]:[State Admin: 1938001]])</f>
        <v>0</v>
      </c>
    </row>
    <row r="97" spans="1:10" ht="15">
      <c r="A97" s="158"/>
      <c r="B97" s="159"/>
      <c r="C97" s="160"/>
      <c r="D97" s="157"/>
      <c r="E97" s="156"/>
      <c r="F97" s="157"/>
      <c r="G97" s="156"/>
      <c r="H97" s="157"/>
      <c r="I97" s="156"/>
      <c r="J97" s="98">
        <f>SUM(Table3562371735[[#This Row],[231 Program]:[State Admin: 1938001]])</f>
        <v>0</v>
      </c>
    </row>
    <row r="98" spans="1:10" ht="15">
      <c r="A98" s="158"/>
      <c r="B98" s="159"/>
      <c r="C98" s="156"/>
      <c r="D98" s="157"/>
      <c r="E98" s="156"/>
      <c r="F98" s="157"/>
      <c r="G98" s="156"/>
      <c r="H98" s="157"/>
      <c r="I98" s="156"/>
      <c r="J98" s="151">
        <f>SUM(Table3562371735[[#This Row],[231 Program]:[State Admin: 1938001]])</f>
        <v>0</v>
      </c>
    </row>
    <row r="99" spans="1:10" ht="15">
      <c r="A99" s="158"/>
      <c r="B99" s="159"/>
      <c r="C99" s="156"/>
      <c r="D99" s="157"/>
      <c r="E99" s="156"/>
      <c r="F99" s="157"/>
      <c r="G99" s="156"/>
      <c r="H99" s="157"/>
      <c r="I99" s="156"/>
      <c r="J99" s="151">
        <f>SUM(Table3562371735[[#This Row],[231 Program]:[State Admin: 1938001]])</f>
        <v>0</v>
      </c>
    </row>
    <row r="100" spans="1:10" ht="15">
      <c r="A100" s="158"/>
      <c r="B100" s="159"/>
      <c r="C100" s="156"/>
      <c r="D100" s="157"/>
      <c r="E100" s="156"/>
      <c r="F100" s="157"/>
      <c r="G100" s="156"/>
      <c r="H100" s="157"/>
      <c r="I100" s="156"/>
      <c r="J100" s="151">
        <f>SUM(Table3562371735[[#This Row],[231 Program]:[State Admin: 1938001]])</f>
        <v>0</v>
      </c>
    </row>
    <row r="101" spans="1:10" ht="15">
      <c r="A101" s="158"/>
      <c r="B101" s="159"/>
      <c r="C101" s="160"/>
      <c r="D101" s="157"/>
      <c r="E101" s="156"/>
      <c r="F101" s="157"/>
      <c r="G101" s="156"/>
      <c r="H101" s="157"/>
      <c r="I101" s="156"/>
      <c r="J101" s="98">
        <f>SUM(Table3562371735[[#This Row],[231 Program]:[State Admin: 1938001]])</f>
        <v>0</v>
      </c>
    </row>
    <row r="102" spans="1:10" ht="15">
      <c r="A102" s="158"/>
      <c r="B102" s="159"/>
      <c r="C102" s="160"/>
      <c r="D102" s="157"/>
      <c r="E102" s="156"/>
      <c r="F102" s="157"/>
      <c r="G102" s="156"/>
      <c r="H102" s="157"/>
      <c r="I102" s="156"/>
      <c r="J102" s="98">
        <f>SUM(Table3562371735[[#This Row],[231 Program]:[State Admin: 1938001]])</f>
        <v>0</v>
      </c>
    </row>
    <row r="103" spans="1:10" ht="15">
      <c r="A103" s="158"/>
      <c r="B103" s="159"/>
      <c r="C103" s="160"/>
      <c r="D103" s="157"/>
      <c r="E103" s="156"/>
      <c r="F103" s="157"/>
      <c r="G103" s="156"/>
      <c r="H103" s="157"/>
      <c r="I103" s="156"/>
      <c r="J103" s="98">
        <f>SUM(Table3562371735[[#This Row],[231 Program]:[State Admin: 1938001]])</f>
        <v>0</v>
      </c>
    </row>
    <row r="104" spans="1:10" ht="15.75" thickBot="1">
      <c r="A104" s="94" t="s">
        <v>16</v>
      </c>
      <c r="B104" s="95"/>
      <c r="C104" s="97">
        <f aca="true" t="shared" si="6" ref="C104:I104">SUM(C96:C103)</f>
        <v>0</v>
      </c>
      <c r="D104" s="88">
        <f t="shared" si="6"/>
        <v>0</v>
      </c>
      <c r="E104" s="88">
        <f t="shared" si="6"/>
        <v>0</v>
      </c>
      <c r="F104" s="88">
        <f t="shared" si="6"/>
        <v>0</v>
      </c>
      <c r="G104" s="88">
        <f t="shared" si="6"/>
        <v>0</v>
      </c>
      <c r="H104" s="88">
        <f t="shared" si="6"/>
        <v>0</v>
      </c>
      <c r="I104" s="88">
        <f t="shared" si="6"/>
        <v>0</v>
      </c>
      <c r="J104" s="97">
        <f>SUM(Table3562371735[[#This Row],[231 Program]:[State Admin: 1938001]])</f>
        <v>0</v>
      </c>
    </row>
    <row r="105" ht="15.75" thickTop="1"/>
    <row r="106" spans="1:10" ht="16.5" thickBot="1">
      <c r="A106" s="274" t="s">
        <v>13</v>
      </c>
      <c r="B106" s="229"/>
      <c r="C106" s="229"/>
      <c r="D106" s="229"/>
      <c r="E106" s="229"/>
      <c r="F106" s="229"/>
      <c r="G106" s="229"/>
      <c r="H106" s="229"/>
      <c r="I106" s="229"/>
      <c r="J106" s="229"/>
    </row>
    <row r="107" spans="1:10" ht="17.25" thickBot="1" thickTop="1">
      <c r="A107" s="284" t="s">
        <v>93</v>
      </c>
      <c r="B107" s="285"/>
      <c r="C107" s="286"/>
      <c r="D107" s="287" t="s">
        <v>109</v>
      </c>
      <c r="E107" s="282"/>
      <c r="F107" s="282"/>
      <c r="G107" s="282"/>
      <c r="H107" s="282"/>
      <c r="I107" s="282"/>
      <c r="J107" s="283"/>
    </row>
    <row r="108" spans="1:10" ht="45.75" thickTop="1">
      <c r="A108" s="92" t="s">
        <v>94</v>
      </c>
      <c r="B108" s="78" t="s">
        <v>99</v>
      </c>
      <c r="C108" s="96" t="s">
        <v>96</v>
      </c>
      <c r="D108" s="70" t="s">
        <v>88</v>
      </c>
      <c r="E108" s="71" t="s">
        <v>89</v>
      </c>
      <c r="F108" s="70" t="s">
        <v>90</v>
      </c>
      <c r="G108" s="72" t="s">
        <v>83</v>
      </c>
      <c r="H108" s="70" t="s">
        <v>84</v>
      </c>
      <c r="I108" s="72" t="s">
        <v>85</v>
      </c>
      <c r="J108" s="96" t="s">
        <v>102</v>
      </c>
    </row>
    <row r="109" spans="1:10" ht="15">
      <c r="A109" s="154"/>
      <c r="B109" s="155"/>
      <c r="C109" s="156"/>
      <c r="D109" s="157"/>
      <c r="E109" s="156"/>
      <c r="F109" s="157"/>
      <c r="G109" s="156"/>
      <c r="H109" s="157"/>
      <c r="I109" s="156"/>
      <c r="J109" s="98">
        <f>SUM(Table35623781836[[#This Row],[231 Program]:[State Admin: 1938001]])</f>
        <v>0</v>
      </c>
    </row>
    <row r="110" spans="1:10" ht="15">
      <c r="A110" s="158"/>
      <c r="B110" s="159"/>
      <c r="C110" s="160"/>
      <c r="D110" s="157"/>
      <c r="E110" s="156"/>
      <c r="F110" s="157"/>
      <c r="G110" s="156"/>
      <c r="H110" s="157"/>
      <c r="I110" s="156"/>
      <c r="J110" s="98">
        <f>SUM(Table35623781836[[#This Row],[231 Program]:[State Admin: 1938001]])</f>
        <v>0</v>
      </c>
    </row>
    <row r="111" spans="1:10" ht="15">
      <c r="A111" s="158"/>
      <c r="B111" s="159"/>
      <c r="C111" s="156"/>
      <c r="D111" s="157"/>
      <c r="E111" s="156"/>
      <c r="F111" s="157"/>
      <c r="G111" s="156"/>
      <c r="H111" s="157"/>
      <c r="I111" s="156"/>
      <c r="J111" s="151">
        <f>SUM(Table35623781836[[#This Row],[231 Program]:[State Admin: 1938001]])</f>
        <v>0</v>
      </c>
    </row>
    <row r="112" spans="1:10" ht="15">
      <c r="A112" s="158"/>
      <c r="B112" s="159"/>
      <c r="C112" s="156"/>
      <c r="D112" s="157"/>
      <c r="E112" s="156"/>
      <c r="F112" s="157"/>
      <c r="G112" s="156"/>
      <c r="H112" s="157"/>
      <c r="I112" s="156"/>
      <c r="J112" s="151">
        <f>SUM(Table35623781836[[#This Row],[231 Program]:[State Admin: 1938001]])</f>
        <v>0</v>
      </c>
    </row>
    <row r="113" spans="1:10" ht="15">
      <c r="A113" s="158"/>
      <c r="B113" s="159"/>
      <c r="C113" s="160"/>
      <c r="D113" s="157"/>
      <c r="E113" s="156"/>
      <c r="F113" s="157"/>
      <c r="G113" s="156"/>
      <c r="H113" s="157"/>
      <c r="I113" s="156"/>
      <c r="J113" s="98">
        <f>SUM(Table35623781836[[#This Row],[231 Program]:[State Admin: 1938001]])</f>
        <v>0</v>
      </c>
    </row>
    <row r="114" spans="1:10" ht="15">
      <c r="A114" s="158"/>
      <c r="B114" s="159"/>
      <c r="C114" s="160"/>
      <c r="D114" s="157"/>
      <c r="E114" s="156"/>
      <c r="F114" s="157"/>
      <c r="G114" s="156"/>
      <c r="H114" s="157"/>
      <c r="I114" s="156"/>
      <c r="J114" s="98">
        <f>SUM(Table35623781836[[#This Row],[231 Program]:[State Admin: 1938001]])</f>
        <v>0</v>
      </c>
    </row>
    <row r="115" spans="1:10" ht="15">
      <c r="A115" s="158"/>
      <c r="B115" s="159"/>
      <c r="C115" s="160"/>
      <c r="D115" s="157"/>
      <c r="E115" s="156"/>
      <c r="F115" s="157"/>
      <c r="G115" s="156"/>
      <c r="H115" s="157"/>
      <c r="I115" s="156"/>
      <c r="J115" s="98">
        <f>SUM(Table35623781836[[#This Row],[231 Program]:[State Admin: 1938001]])</f>
        <v>0</v>
      </c>
    </row>
    <row r="116" spans="1:10" ht="15">
      <c r="A116" s="158"/>
      <c r="B116" s="159"/>
      <c r="C116" s="160"/>
      <c r="D116" s="157"/>
      <c r="E116" s="156"/>
      <c r="F116" s="157"/>
      <c r="G116" s="156"/>
      <c r="H116" s="157"/>
      <c r="I116" s="156"/>
      <c r="J116" s="98">
        <f>SUM(Table35623781836[[#This Row],[231 Program]:[State Admin: 1938001]])</f>
        <v>0</v>
      </c>
    </row>
    <row r="117" spans="1:10" ht="15.75" thickBot="1">
      <c r="A117" s="94" t="s">
        <v>16</v>
      </c>
      <c r="B117" s="95"/>
      <c r="C117" s="97">
        <f aca="true" t="shared" si="7" ref="C117:I117">SUM(C109:C116)</f>
        <v>0</v>
      </c>
      <c r="D117" s="88">
        <f t="shared" si="7"/>
        <v>0</v>
      </c>
      <c r="E117" s="88">
        <f t="shared" si="7"/>
        <v>0</v>
      </c>
      <c r="F117" s="88">
        <f t="shared" si="7"/>
        <v>0</v>
      </c>
      <c r="G117" s="88">
        <f t="shared" si="7"/>
        <v>0</v>
      </c>
      <c r="H117" s="88">
        <f t="shared" si="7"/>
        <v>0</v>
      </c>
      <c r="I117" s="88">
        <f t="shared" si="7"/>
        <v>0</v>
      </c>
      <c r="J117" s="97">
        <f>SUM(Table35623781836[[#This Row],[231 Program]:[State Admin: 1938001]])</f>
        <v>0</v>
      </c>
    </row>
    <row r="118" ht="15.75" thickTop="1"/>
    <row r="119" spans="1:10" ht="16.5" thickBot="1">
      <c r="A119" s="274" t="s">
        <v>100</v>
      </c>
      <c r="B119" s="229"/>
      <c r="C119" s="229"/>
      <c r="D119" s="229"/>
      <c r="E119" s="229"/>
      <c r="F119" s="229"/>
      <c r="G119" s="229"/>
      <c r="H119" s="229"/>
      <c r="I119" s="229"/>
      <c r="J119" s="229"/>
    </row>
    <row r="120" spans="1:10" ht="17.25" thickBot="1" thickTop="1">
      <c r="A120" s="284" t="s">
        <v>93</v>
      </c>
      <c r="B120" s="285"/>
      <c r="C120" s="286"/>
      <c r="D120" s="287" t="s">
        <v>109</v>
      </c>
      <c r="E120" s="282"/>
      <c r="F120" s="282"/>
      <c r="G120" s="282"/>
      <c r="H120" s="282"/>
      <c r="I120" s="282"/>
      <c r="J120" s="283"/>
    </row>
    <row r="121" spans="1:10" ht="45.75" thickTop="1">
      <c r="A121" s="92" t="s">
        <v>101</v>
      </c>
      <c r="B121" s="78" t="s">
        <v>95</v>
      </c>
      <c r="C121" s="79" t="s">
        <v>96</v>
      </c>
      <c r="D121" s="161" t="s">
        <v>88</v>
      </c>
      <c r="E121" s="162" t="s">
        <v>89</v>
      </c>
      <c r="F121" s="70" t="s">
        <v>90</v>
      </c>
      <c r="G121" s="72" t="s">
        <v>83</v>
      </c>
      <c r="H121" s="70" t="s">
        <v>84</v>
      </c>
      <c r="I121" s="72" t="s">
        <v>85</v>
      </c>
      <c r="J121" s="96" t="s">
        <v>102</v>
      </c>
    </row>
    <row r="122" spans="1:10" ht="15">
      <c r="A122" s="154"/>
      <c r="B122" s="155"/>
      <c r="C122" s="165"/>
      <c r="D122" s="166"/>
      <c r="E122" s="167"/>
      <c r="F122" s="157"/>
      <c r="G122" s="156"/>
      <c r="H122" s="157"/>
      <c r="I122" s="156"/>
      <c r="J122" s="98">
        <f>SUM(Table356237891937[[#This Row],[231 Program]:[State Admin: 1938001]])</f>
        <v>0</v>
      </c>
    </row>
    <row r="123" spans="1:10" ht="15">
      <c r="A123" s="158"/>
      <c r="B123" s="159"/>
      <c r="C123" s="168"/>
      <c r="D123" s="157"/>
      <c r="E123" s="156"/>
      <c r="F123" s="157"/>
      <c r="G123" s="156"/>
      <c r="H123" s="157"/>
      <c r="I123" s="156"/>
      <c r="J123" s="98">
        <f>SUM(Table356237891937[[#This Row],[231 Program]:[State Admin: 1938001]])</f>
        <v>0</v>
      </c>
    </row>
    <row r="124" spans="1:10" ht="15">
      <c r="A124" s="158"/>
      <c r="B124" s="159"/>
      <c r="C124" s="165"/>
      <c r="D124" s="157"/>
      <c r="E124" s="156"/>
      <c r="F124" s="157"/>
      <c r="G124" s="156"/>
      <c r="H124" s="157"/>
      <c r="I124" s="156"/>
      <c r="J124" s="151">
        <f>SUM(Table356237891937[[#This Row],[231 Program]:[State Admin: 1938001]])</f>
        <v>0</v>
      </c>
    </row>
    <row r="125" spans="1:10" ht="15">
      <c r="A125" s="158"/>
      <c r="B125" s="159"/>
      <c r="C125" s="165"/>
      <c r="D125" s="157"/>
      <c r="E125" s="156"/>
      <c r="F125" s="157"/>
      <c r="G125" s="156"/>
      <c r="H125" s="157"/>
      <c r="I125" s="156"/>
      <c r="J125" s="151">
        <f>SUM(Table356237891937[[#This Row],[231 Program]:[State Admin: 1938001]])</f>
        <v>0</v>
      </c>
    </row>
    <row r="126" spans="1:10" ht="15">
      <c r="A126" s="158"/>
      <c r="B126" s="159"/>
      <c r="C126" s="165"/>
      <c r="D126" s="157"/>
      <c r="E126" s="156"/>
      <c r="F126" s="157"/>
      <c r="G126" s="156"/>
      <c r="H126" s="157"/>
      <c r="I126" s="156"/>
      <c r="J126" s="151">
        <f>SUM(Table356237891937[[#This Row],[231 Program]:[State Admin: 1938001]])</f>
        <v>0</v>
      </c>
    </row>
    <row r="127" spans="1:10" ht="15">
      <c r="A127" s="158"/>
      <c r="B127" s="159"/>
      <c r="C127" s="168"/>
      <c r="D127" s="157"/>
      <c r="E127" s="156"/>
      <c r="F127" s="157"/>
      <c r="G127" s="156"/>
      <c r="H127" s="157"/>
      <c r="I127" s="156"/>
      <c r="J127" s="98">
        <f>SUM(Table356237891937[[#This Row],[231 Program]:[State Admin: 1938001]])</f>
        <v>0</v>
      </c>
    </row>
    <row r="128" spans="1:10" ht="15">
      <c r="A128" s="158"/>
      <c r="B128" s="159"/>
      <c r="C128" s="168"/>
      <c r="D128" s="157"/>
      <c r="E128" s="156"/>
      <c r="F128" s="157"/>
      <c r="G128" s="156"/>
      <c r="H128" s="157"/>
      <c r="I128" s="156"/>
      <c r="J128" s="98">
        <f>SUM(Table356237891937[[#This Row],[231 Program]:[State Admin: 1938001]])</f>
        <v>0</v>
      </c>
    </row>
    <row r="129" spans="1:10" ht="15">
      <c r="A129" s="158"/>
      <c r="B129" s="159"/>
      <c r="C129" s="168"/>
      <c r="D129" s="169"/>
      <c r="E129" s="170"/>
      <c r="F129" s="157"/>
      <c r="G129" s="156"/>
      <c r="H129" s="157"/>
      <c r="I129" s="156"/>
      <c r="J129" s="98">
        <f>SUM(Table356237891937[[#This Row],[231 Program]:[State Admin: 1938001]])</f>
        <v>0</v>
      </c>
    </row>
    <row r="130" spans="1:10" ht="15.75" thickBot="1">
      <c r="A130" s="94" t="s">
        <v>16</v>
      </c>
      <c r="B130" s="95"/>
      <c r="C130" s="108">
        <f aca="true" t="shared" si="8" ref="C130:I130">SUM(C122:C129)</f>
        <v>0</v>
      </c>
      <c r="D130" s="163">
        <f t="shared" si="8"/>
        <v>0</v>
      </c>
      <c r="E130" s="164">
        <f t="shared" si="8"/>
        <v>0</v>
      </c>
      <c r="F130" s="88">
        <f t="shared" si="8"/>
        <v>0</v>
      </c>
      <c r="G130" s="89">
        <f t="shared" si="8"/>
        <v>0</v>
      </c>
      <c r="H130" s="88">
        <f t="shared" si="8"/>
        <v>0</v>
      </c>
      <c r="I130" s="88">
        <f t="shared" si="8"/>
        <v>0</v>
      </c>
      <c r="J130" s="97">
        <f>SUM(Table356237891937[[#This Row],[231 Program]:[State Admin: 1938001]])</f>
        <v>0</v>
      </c>
    </row>
    <row r="131" ht="15.75" thickTop="1"/>
  </sheetData>
  <mergeCells count="27">
    <mergeCell ref="A1:L1"/>
    <mergeCell ref="A2:E2"/>
    <mergeCell ref="F2:L2"/>
    <mergeCell ref="A22:M22"/>
    <mergeCell ref="A23:F23"/>
    <mergeCell ref="G23:M23"/>
    <mergeCell ref="A40:J40"/>
    <mergeCell ref="A42:C42"/>
    <mergeCell ref="D42:J42"/>
    <mergeCell ref="A54:J54"/>
    <mergeCell ref="A55:C55"/>
    <mergeCell ref="D55:J55"/>
    <mergeCell ref="A67:J67"/>
    <mergeCell ref="A68:C68"/>
    <mergeCell ref="D68:J68"/>
    <mergeCell ref="A80:J80"/>
    <mergeCell ref="A81:C81"/>
    <mergeCell ref="D81:J81"/>
    <mergeCell ref="A119:J119"/>
    <mergeCell ref="A120:C120"/>
    <mergeCell ref="D120:J120"/>
    <mergeCell ref="A93:J93"/>
    <mergeCell ref="A94:C94"/>
    <mergeCell ref="D94:J94"/>
    <mergeCell ref="A106:J106"/>
    <mergeCell ref="A107:C107"/>
    <mergeCell ref="D107:J107"/>
  </mergeCells>
  <conditionalFormatting sqref="J65">
    <cfRule type="cellIs" priority="9" dxfId="140" operator="equal">
      <formula>$C$69</formula>
    </cfRule>
  </conditionalFormatting>
  <conditionalFormatting sqref="J91">
    <cfRule type="cellIs" priority="8" dxfId="140" operator="equal">
      <formula>$C$95</formula>
    </cfRule>
  </conditionalFormatting>
  <conditionalFormatting sqref="J104">
    <cfRule type="cellIs" priority="7" dxfId="140" operator="equal">
      <formula>$C$108</formula>
    </cfRule>
  </conditionalFormatting>
  <conditionalFormatting sqref="J117">
    <cfRule type="cellIs" priority="6" dxfId="140" operator="equal">
      <formula>$C$121</formula>
    </cfRule>
  </conditionalFormatting>
  <conditionalFormatting sqref="J130">
    <cfRule type="cellIs" priority="5" dxfId="140" operator="equal">
      <formula>$C$121</formula>
    </cfRule>
  </conditionalFormatting>
  <conditionalFormatting sqref="J77">
    <cfRule type="cellIs" priority="4" dxfId="140" operator="equal">
      <formula>$C$69</formula>
    </cfRule>
  </conditionalFormatting>
  <conditionalFormatting sqref="J52">
    <cfRule type="cellIs" priority="1" dxfId="140" operator="equal">
      <formula>$C$52</formula>
    </cfRule>
    <cfRule type="cellIs" priority="3" dxfId="140" operator="equal">
      <formula>$C$56</formula>
    </cfRule>
  </conditionalFormatting>
  <conditionalFormatting sqref="M38">
    <cfRule type="cellIs" priority="2" dxfId="140" operator="equal">
      <formula>$F$38</formula>
    </cfRule>
  </conditionalFormatting>
  <printOptions/>
  <pageMargins left="0.7" right="0.7" top="0.75" bottom="0.75" header="0.3" footer="0.3"/>
  <pageSetup horizontalDpi="600" verticalDpi="600" orientation="portrait" r:id="rId10"/>
  <tableParts>
    <tablePart r:id="rId6"/>
    <tablePart r:id="rId4"/>
    <tablePart r:id="rId7"/>
    <tablePart r:id="rId2"/>
    <tablePart r:id="rId5"/>
    <tablePart r:id="rId9"/>
    <tablePart r:id="rId1"/>
    <tablePart r:id="rId8"/>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30"/>
  <sheetViews>
    <sheetView workbookViewId="0" topLeftCell="A27">
      <selection activeCell="A41" sqref="A41"/>
    </sheetView>
  </sheetViews>
  <sheetFormatPr defaultColWidth="8.7109375" defaultRowHeight="15"/>
  <cols>
    <col min="1" max="12" width="12.00390625" style="0" customWidth="1"/>
    <col min="13" max="13" width="10.421875" style="0" customWidth="1"/>
  </cols>
  <sheetData>
    <row r="1" spans="1:12" ht="16.5" thickBot="1">
      <c r="A1" s="274" t="s">
        <v>6</v>
      </c>
      <c r="B1" s="229"/>
      <c r="C1" s="229"/>
      <c r="D1" s="229"/>
      <c r="E1" s="229"/>
      <c r="F1" s="229"/>
      <c r="G1" s="229"/>
      <c r="H1" s="229"/>
      <c r="I1" s="229"/>
      <c r="J1" s="229"/>
      <c r="K1" s="229"/>
      <c r="L1" s="229"/>
    </row>
    <row r="2" spans="1:12" ht="17.25" thickBot="1" thickTop="1">
      <c r="A2" s="275" t="s">
        <v>80</v>
      </c>
      <c r="B2" s="276"/>
      <c r="C2" s="276"/>
      <c r="D2" s="276"/>
      <c r="E2" s="277"/>
      <c r="F2" s="278" t="s">
        <v>107</v>
      </c>
      <c r="G2" s="278"/>
      <c r="H2" s="278"/>
      <c r="I2" s="278"/>
      <c r="J2" s="278"/>
      <c r="K2" s="278"/>
      <c r="L2" s="279"/>
    </row>
    <row r="3" spans="1:12" ht="46.5" thickBot="1" thickTop="1">
      <c r="A3" s="92" t="s">
        <v>81</v>
      </c>
      <c r="B3" s="78" t="s">
        <v>82</v>
      </c>
      <c r="C3" s="85" t="s">
        <v>105</v>
      </c>
      <c r="D3" s="85" t="s">
        <v>106</v>
      </c>
      <c r="E3" s="93" t="s">
        <v>108</v>
      </c>
      <c r="F3" s="90" t="s">
        <v>113</v>
      </c>
      <c r="G3" s="71" t="s">
        <v>114</v>
      </c>
      <c r="H3" s="70" t="s">
        <v>112</v>
      </c>
      <c r="I3" s="72" t="s">
        <v>83</v>
      </c>
      <c r="J3" s="70" t="s">
        <v>110</v>
      </c>
      <c r="K3" s="72" t="s">
        <v>111</v>
      </c>
      <c r="L3" s="73" t="s">
        <v>102</v>
      </c>
    </row>
    <row r="4" spans="1:12" ht="15.75" thickTop="1">
      <c r="A4" s="99"/>
      <c r="B4" s="100"/>
      <c r="C4" s="101"/>
      <c r="D4" s="101"/>
      <c r="E4" s="87">
        <f>Table31239[[#This Row],[Monthly Salary]]+Table31239[[#This Row],[Monthly Benefits]]</f>
        <v>0</v>
      </c>
      <c r="F4" s="101"/>
      <c r="G4" s="102"/>
      <c r="H4" s="103"/>
      <c r="I4" s="104"/>
      <c r="J4" s="103"/>
      <c r="K4" s="104"/>
      <c r="L4" s="86">
        <f>SUM(Table31239[[#This Row],[231 Program ]:[State Admin]])</f>
        <v>0</v>
      </c>
    </row>
    <row r="5" spans="1:12" ht="15">
      <c r="A5" s="99"/>
      <c r="B5" s="100"/>
      <c r="C5" s="101"/>
      <c r="D5" s="101"/>
      <c r="E5" s="87">
        <f>Table31239[[#This Row],[Monthly Salary]]+Table31239[[#This Row],[Monthly Benefits]]</f>
        <v>0</v>
      </c>
      <c r="F5" s="101"/>
      <c r="G5" s="102"/>
      <c r="H5" s="103"/>
      <c r="I5" s="104"/>
      <c r="J5" s="103"/>
      <c r="K5" s="104"/>
      <c r="L5" s="86">
        <f>SUM(Table31239[[#This Row],[231 Program ]:[State Admin]])</f>
        <v>0</v>
      </c>
    </row>
    <row r="6" spans="1:12" ht="15">
      <c r="A6" s="99"/>
      <c r="B6" s="100"/>
      <c r="C6" s="101"/>
      <c r="D6" s="101"/>
      <c r="E6" s="87">
        <f>Table31239[[#This Row],[Monthly Salary]]+Table31239[[#This Row],[Monthly Benefits]]</f>
        <v>0</v>
      </c>
      <c r="F6" s="101"/>
      <c r="G6" s="102"/>
      <c r="H6" s="103"/>
      <c r="I6" s="104"/>
      <c r="J6" s="103"/>
      <c r="K6" s="104"/>
      <c r="L6" s="86">
        <f>SUM(Table31239[[#This Row],[231 Program ]:[State Admin]])</f>
        <v>0</v>
      </c>
    </row>
    <row r="7" spans="1:12" ht="15">
      <c r="A7" s="99"/>
      <c r="B7" s="100"/>
      <c r="C7" s="101"/>
      <c r="D7" s="101"/>
      <c r="E7" s="87">
        <f>Table31239[[#This Row],[Monthly Salary]]+Table31239[[#This Row],[Monthly Benefits]]</f>
        <v>0</v>
      </c>
      <c r="F7" s="101"/>
      <c r="G7" s="102"/>
      <c r="H7" s="103"/>
      <c r="I7" s="104"/>
      <c r="J7" s="103"/>
      <c r="K7" s="104"/>
      <c r="L7" s="86">
        <f>SUM(Table31239[[#This Row],[231 Program ]:[State Admin]])</f>
        <v>0</v>
      </c>
    </row>
    <row r="8" spans="1:12" ht="15">
      <c r="A8" s="99"/>
      <c r="B8" s="100"/>
      <c r="C8" s="101"/>
      <c r="D8" s="101"/>
      <c r="E8" s="87">
        <f>Table31239[[#This Row],[Monthly Salary]]+Table31239[[#This Row],[Monthly Benefits]]</f>
        <v>0</v>
      </c>
      <c r="F8" s="101"/>
      <c r="G8" s="102"/>
      <c r="H8" s="103"/>
      <c r="I8" s="104"/>
      <c r="J8" s="103"/>
      <c r="K8" s="104"/>
      <c r="L8" s="86">
        <f>SUM(Table31239[[#This Row],[231 Program ]:[State Admin]])</f>
        <v>0</v>
      </c>
    </row>
    <row r="9" spans="1:12" ht="15">
      <c r="A9" s="99"/>
      <c r="B9" s="100"/>
      <c r="C9" s="101"/>
      <c r="D9" s="101"/>
      <c r="E9" s="87">
        <f>Table31239[[#This Row],[Monthly Salary]]+Table31239[[#This Row],[Monthly Benefits]]</f>
        <v>0</v>
      </c>
      <c r="F9" s="101"/>
      <c r="G9" s="102"/>
      <c r="H9" s="103"/>
      <c r="I9" s="104"/>
      <c r="J9" s="103"/>
      <c r="K9" s="104"/>
      <c r="L9" s="86">
        <f>SUM(Table31239[[#This Row],[231 Program ]:[State Admin]])</f>
        <v>0</v>
      </c>
    </row>
    <row r="10" spans="1:12" ht="15">
      <c r="A10" s="99"/>
      <c r="B10" s="100"/>
      <c r="C10" s="101"/>
      <c r="D10" s="101"/>
      <c r="E10" s="87">
        <f>Table31239[[#This Row],[Monthly Salary]]+Table31239[[#This Row],[Monthly Benefits]]</f>
        <v>0</v>
      </c>
      <c r="F10" s="101"/>
      <c r="G10" s="102"/>
      <c r="H10" s="103"/>
      <c r="I10" s="104"/>
      <c r="J10" s="103"/>
      <c r="K10" s="104"/>
      <c r="L10" s="86">
        <f>SUM(Table31239[[#This Row],[231 Program ]:[State Admin]])</f>
        <v>0</v>
      </c>
    </row>
    <row r="11" spans="1:12" ht="15">
      <c r="A11" s="99"/>
      <c r="B11" s="100"/>
      <c r="C11" s="101"/>
      <c r="D11" s="101"/>
      <c r="E11" s="87">
        <f>Table31239[[#This Row],[Monthly Salary]]+Table31239[[#This Row],[Monthly Benefits]]</f>
        <v>0</v>
      </c>
      <c r="F11" s="101"/>
      <c r="G11" s="102"/>
      <c r="H11" s="103"/>
      <c r="I11" s="104"/>
      <c r="J11" s="103"/>
      <c r="K11" s="104"/>
      <c r="L11" s="86">
        <f>SUM(Table31239[[#This Row],[231 Program ]:[State Admin]])</f>
        <v>0</v>
      </c>
    </row>
    <row r="12" spans="1:12" ht="15">
      <c r="A12" s="99"/>
      <c r="B12" s="100"/>
      <c r="C12" s="101"/>
      <c r="D12" s="101"/>
      <c r="E12" s="87">
        <f>Table31239[[#This Row],[Monthly Salary]]+Table31239[[#This Row],[Monthly Benefits]]</f>
        <v>0</v>
      </c>
      <c r="F12" s="101"/>
      <c r="G12" s="102"/>
      <c r="H12" s="103"/>
      <c r="I12" s="104"/>
      <c r="J12" s="103"/>
      <c r="K12" s="104"/>
      <c r="L12" s="86">
        <f>SUM(Table31239[[#This Row],[231 Program ]:[State Admin]])</f>
        <v>0</v>
      </c>
    </row>
    <row r="13" spans="1:12" ht="15">
      <c r="A13" s="99"/>
      <c r="B13" s="100"/>
      <c r="C13" s="101"/>
      <c r="D13" s="101"/>
      <c r="E13" s="87">
        <f>Table31239[[#This Row],[Monthly Salary]]+Table31239[[#This Row],[Monthly Benefits]]</f>
        <v>0</v>
      </c>
      <c r="F13" s="101"/>
      <c r="G13" s="102"/>
      <c r="H13" s="103"/>
      <c r="I13" s="104"/>
      <c r="J13" s="103"/>
      <c r="K13" s="104"/>
      <c r="L13" s="86">
        <f>SUM(Table31239[[#This Row],[231 Program ]:[State Admin]])</f>
        <v>0</v>
      </c>
    </row>
    <row r="14" spans="1:12" ht="15">
      <c r="A14" s="99"/>
      <c r="B14" s="100"/>
      <c r="C14" s="101"/>
      <c r="D14" s="101"/>
      <c r="E14" s="87">
        <f>Table31239[[#This Row],[Monthly Salary]]+Table31239[[#This Row],[Monthly Benefits]]</f>
        <v>0</v>
      </c>
      <c r="F14" s="101"/>
      <c r="G14" s="102"/>
      <c r="H14" s="103"/>
      <c r="I14" s="104"/>
      <c r="J14" s="103"/>
      <c r="K14" s="104"/>
      <c r="L14" s="86">
        <f>SUM(Table31239[[#This Row],[231 Program ]:[State Admin]])</f>
        <v>0</v>
      </c>
    </row>
    <row r="15" spans="1:12" ht="15">
      <c r="A15" s="99"/>
      <c r="B15" s="100"/>
      <c r="C15" s="101"/>
      <c r="D15" s="101"/>
      <c r="E15" s="87">
        <f>Table31239[[#This Row],[Monthly Salary]]+Table31239[[#This Row],[Monthly Benefits]]</f>
        <v>0</v>
      </c>
      <c r="F15" s="101"/>
      <c r="G15" s="102"/>
      <c r="H15" s="103"/>
      <c r="I15" s="104"/>
      <c r="J15" s="103"/>
      <c r="K15" s="104"/>
      <c r="L15" s="86">
        <f>SUM(Table31239[[#This Row],[231 Program ]:[State Admin]])</f>
        <v>0</v>
      </c>
    </row>
    <row r="16" spans="1:12" ht="15">
      <c r="A16" s="99"/>
      <c r="B16" s="100"/>
      <c r="C16" s="101"/>
      <c r="D16" s="101"/>
      <c r="E16" s="87">
        <f>Table31239[[#This Row],[Monthly Salary]]+Table31239[[#This Row],[Monthly Benefits]]</f>
        <v>0</v>
      </c>
      <c r="F16" s="101"/>
      <c r="G16" s="102"/>
      <c r="H16" s="103"/>
      <c r="I16" s="104"/>
      <c r="J16" s="103"/>
      <c r="K16" s="104"/>
      <c r="L16" s="86">
        <f>SUM(Table31239[[#This Row],[231 Program ]:[State Admin]])</f>
        <v>0</v>
      </c>
    </row>
    <row r="17" spans="1:12" ht="15">
      <c r="A17" s="99"/>
      <c r="B17" s="100"/>
      <c r="C17" s="101"/>
      <c r="D17" s="101"/>
      <c r="E17" s="87">
        <f>Table31239[[#This Row],[Monthly Salary]]+Table31239[[#This Row],[Monthly Benefits]]</f>
        <v>0</v>
      </c>
      <c r="F17" s="101"/>
      <c r="G17" s="102"/>
      <c r="H17" s="103"/>
      <c r="I17" s="104"/>
      <c r="J17" s="103"/>
      <c r="K17" s="104"/>
      <c r="L17" s="86">
        <f>SUM(Table31239[[#This Row],[231 Program ]:[State Admin]])</f>
        <v>0</v>
      </c>
    </row>
    <row r="18" spans="1:12" ht="15">
      <c r="A18" s="99"/>
      <c r="B18" s="100"/>
      <c r="C18" s="101"/>
      <c r="D18" s="101"/>
      <c r="E18" s="87">
        <f>Table31239[[#This Row],[Monthly Salary]]+Table31239[[#This Row],[Monthly Benefits]]</f>
        <v>0</v>
      </c>
      <c r="F18" s="101"/>
      <c r="G18" s="102"/>
      <c r="H18" s="103"/>
      <c r="I18" s="104"/>
      <c r="J18" s="103"/>
      <c r="K18" s="104"/>
      <c r="L18" s="86">
        <f>SUM(Table31239[[#This Row],[231 Program ]:[State Admin]])</f>
        <v>0</v>
      </c>
    </row>
    <row r="19" spans="1:12" ht="15">
      <c r="A19" s="120"/>
      <c r="B19" s="121"/>
      <c r="C19" s="110"/>
      <c r="D19" s="110"/>
      <c r="E19" s="109">
        <f>Table31239[[#This Row],[Monthly Salary]]+Table31239[[#This Row],[Monthly Benefits]]</f>
        <v>0</v>
      </c>
      <c r="F19" s="110"/>
      <c r="G19" s="122"/>
      <c r="H19" s="123"/>
      <c r="I19" s="124"/>
      <c r="J19" s="123"/>
      <c r="K19" s="124"/>
      <c r="L19" s="119">
        <f>SUM(Table31239[[#This Row],[231 Program ]:[State Admin]])</f>
        <v>0</v>
      </c>
    </row>
    <row r="20" spans="1:12" ht="15">
      <c r="A20" s="117" t="s">
        <v>16</v>
      </c>
      <c r="B20" s="117"/>
      <c r="C20" s="118">
        <f>SUM(C4:C19)</f>
        <v>0</v>
      </c>
      <c r="D20" s="118">
        <f>SUM(D4:D19)</f>
        <v>0</v>
      </c>
      <c r="E20" s="118">
        <f>Table31239[[#This Row],[Monthly Salary]]+Table31239[[#This Row],[Monthly Benefits]]</f>
        <v>0</v>
      </c>
      <c r="F20" s="118">
        <f aca="true" t="shared" si="0" ref="F20:K20">SUM(F4:F19)</f>
        <v>0</v>
      </c>
      <c r="G20" s="118">
        <f t="shared" si="0"/>
        <v>0</v>
      </c>
      <c r="H20" s="118">
        <f t="shared" si="0"/>
        <v>0</v>
      </c>
      <c r="I20" s="118">
        <f t="shared" si="0"/>
        <v>0</v>
      </c>
      <c r="J20" s="118">
        <f t="shared" si="0"/>
        <v>0</v>
      </c>
      <c r="K20" s="118">
        <f t="shared" si="0"/>
        <v>0</v>
      </c>
      <c r="L20" s="118">
        <f>SUM(L4:L19)</f>
        <v>0</v>
      </c>
    </row>
    <row r="21" spans="1:12" ht="15">
      <c r="A21" s="105"/>
      <c r="B21" s="105"/>
      <c r="C21" s="106"/>
      <c r="D21" s="106"/>
      <c r="E21" s="107"/>
      <c r="F21" s="77"/>
      <c r="G21" s="77"/>
      <c r="H21" s="77"/>
      <c r="I21" s="77"/>
      <c r="J21" s="77"/>
      <c r="K21" s="77"/>
      <c r="L21" s="107"/>
    </row>
    <row r="22" spans="1:13" ht="15.75">
      <c r="A22" s="291" t="s">
        <v>7</v>
      </c>
      <c r="B22" s="229"/>
      <c r="C22" s="229"/>
      <c r="D22" s="229"/>
      <c r="E22" s="229"/>
      <c r="F22" s="229"/>
      <c r="G22" s="229"/>
      <c r="H22" s="229"/>
      <c r="I22" s="229"/>
      <c r="J22" s="229"/>
      <c r="K22" s="229"/>
      <c r="L22" s="229"/>
      <c r="M22" s="292"/>
    </row>
    <row r="23" spans="1:13" ht="16.5" thickBot="1">
      <c r="A23" s="295" t="s">
        <v>80</v>
      </c>
      <c r="B23" s="296"/>
      <c r="C23" s="296"/>
      <c r="D23" s="296"/>
      <c r="E23" s="296"/>
      <c r="F23" s="296"/>
      <c r="G23" s="293" t="s">
        <v>109</v>
      </c>
      <c r="H23" s="293"/>
      <c r="I23" s="293"/>
      <c r="J23" s="293"/>
      <c r="K23" s="293"/>
      <c r="L23" s="293"/>
      <c r="M23" s="294"/>
    </row>
    <row r="24" spans="1:13" ht="45.75" thickTop="1">
      <c r="A24" s="114" t="s">
        <v>81</v>
      </c>
      <c r="B24" s="85" t="s">
        <v>82</v>
      </c>
      <c r="C24" s="85" t="s">
        <v>103</v>
      </c>
      <c r="D24" s="85" t="s">
        <v>104</v>
      </c>
      <c r="E24" s="115" t="s">
        <v>116</v>
      </c>
      <c r="F24" s="93" t="s">
        <v>108</v>
      </c>
      <c r="G24" s="114" t="s">
        <v>88</v>
      </c>
      <c r="H24" s="93" t="s">
        <v>89</v>
      </c>
      <c r="I24" s="114" t="s">
        <v>90</v>
      </c>
      <c r="J24" s="116" t="s">
        <v>83</v>
      </c>
      <c r="K24" s="114" t="s">
        <v>115</v>
      </c>
      <c r="L24" s="116" t="s">
        <v>111</v>
      </c>
      <c r="M24" s="115" t="s">
        <v>102</v>
      </c>
    </row>
    <row r="25" spans="1:13" ht="15">
      <c r="A25" s="99"/>
      <c r="B25" s="111"/>
      <c r="C25" s="111"/>
      <c r="D25" s="112"/>
      <c r="E25" s="113"/>
      <c r="F25" s="87">
        <f>(Table351340[[#This Row],[Hours Worked]]*Table351340[[#This Row],[Hourly Rate]])+Table351340[[#This Row],[Benefits]]</f>
        <v>0</v>
      </c>
      <c r="G25" s="103"/>
      <c r="H25" s="102"/>
      <c r="I25" s="103"/>
      <c r="J25" s="104"/>
      <c r="K25" s="103"/>
      <c r="L25" s="104"/>
      <c r="M25" s="74">
        <f>SUM(Table351340[[#This Row],[231 Program]:[State Admin]])</f>
        <v>0</v>
      </c>
    </row>
    <row r="26" spans="1:13" ht="15">
      <c r="A26" s="99"/>
      <c r="B26" s="111"/>
      <c r="C26" s="111"/>
      <c r="D26" s="112"/>
      <c r="E26" s="113"/>
      <c r="F26" s="87">
        <f>(Table351340[[#This Row],[Hours Worked]]*Table351340[[#This Row],[Hourly Rate]])+Table351340[[#This Row],[Benefits]]</f>
        <v>0</v>
      </c>
      <c r="G26" s="103"/>
      <c r="H26" s="102"/>
      <c r="I26" s="103"/>
      <c r="J26" s="104"/>
      <c r="K26" s="103"/>
      <c r="L26" s="104"/>
      <c r="M26" s="74">
        <f>SUM(Table351340[[#This Row],[231 Program]:[State Admin]])</f>
        <v>0</v>
      </c>
    </row>
    <row r="27" spans="1:13" ht="15">
      <c r="A27" s="99"/>
      <c r="B27" s="111"/>
      <c r="C27" s="111"/>
      <c r="D27" s="112"/>
      <c r="E27" s="113"/>
      <c r="F27" s="87">
        <f>(Table351340[[#This Row],[Hours Worked]]*Table351340[[#This Row],[Hourly Rate]])+Table351340[[#This Row],[Benefits]]</f>
        <v>0</v>
      </c>
      <c r="G27" s="103"/>
      <c r="H27" s="102"/>
      <c r="I27" s="103"/>
      <c r="J27" s="104"/>
      <c r="K27" s="103"/>
      <c r="L27" s="104"/>
      <c r="M27" s="74">
        <f>SUM(Table351340[[#This Row],[231 Program]:[State Admin]])</f>
        <v>0</v>
      </c>
    </row>
    <row r="28" spans="1:13" ht="15">
      <c r="A28" s="99"/>
      <c r="B28" s="111"/>
      <c r="C28" s="111"/>
      <c r="D28" s="112"/>
      <c r="E28" s="113"/>
      <c r="F28" s="87">
        <f>(Table351340[[#This Row],[Hours Worked]]*Table351340[[#This Row],[Hourly Rate]])+Table351340[[#This Row],[Benefits]]</f>
        <v>0</v>
      </c>
      <c r="G28" s="103"/>
      <c r="H28" s="102"/>
      <c r="I28" s="103"/>
      <c r="J28" s="104"/>
      <c r="K28" s="103"/>
      <c r="L28" s="104"/>
      <c r="M28" s="74">
        <f>SUM(Table351340[[#This Row],[231 Program]:[State Admin]])</f>
        <v>0</v>
      </c>
    </row>
    <row r="29" spans="1:13" ht="15">
      <c r="A29" s="99"/>
      <c r="B29" s="111"/>
      <c r="C29" s="111"/>
      <c r="D29" s="112"/>
      <c r="E29" s="113"/>
      <c r="F29" s="87">
        <f>(Table351340[[#This Row],[Hours Worked]]*Table351340[[#This Row],[Hourly Rate]])+Table351340[[#This Row],[Benefits]]</f>
        <v>0</v>
      </c>
      <c r="G29" s="103"/>
      <c r="H29" s="102"/>
      <c r="I29" s="103"/>
      <c r="J29" s="104"/>
      <c r="K29" s="103"/>
      <c r="L29" s="104"/>
      <c r="M29" s="74">
        <f>SUM(Table351340[[#This Row],[231 Program]:[State Admin]])</f>
        <v>0</v>
      </c>
    </row>
    <row r="30" spans="1:13" ht="15">
      <c r="A30" s="99"/>
      <c r="B30" s="111"/>
      <c r="C30" s="111"/>
      <c r="D30" s="112"/>
      <c r="E30" s="113"/>
      <c r="F30" s="87">
        <f>(Table351340[[#This Row],[Hours Worked]]*Table351340[[#This Row],[Hourly Rate]])+Table351340[[#This Row],[Benefits]]</f>
        <v>0</v>
      </c>
      <c r="G30" s="103"/>
      <c r="H30" s="102"/>
      <c r="I30" s="103"/>
      <c r="J30" s="104"/>
      <c r="K30" s="103"/>
      <c r="L30" s="104"/>
      <c r="M30" s="74">
        <f>SUM(Table351340[[#This Row],[231 Program]:[State Admin]])</f>
        <v>0</v>
      </c>
    </row>
    <row r="31" spans="1:13" ht="15">
      <c r="A31" s="99"/>
      <c r="B31" s="111"/>
      <c r="C31" s="111"/>
      <c r="D31" s="112"/>
      <c r="E31" s="113"/>
      <c r="F31" s="87">
        <f>(Table351340[[#This Row],[Hours Worked]]*Table351340[[#This Row],[Hourly Rate]])+Table351340[[#This Row],[Benefits]]</f>
        <v>0</v>
      </c>
      <c r="G31" s="103"/>
      <c r="H31" s="102"/>
      <c r="I31" s="103"/>
      <c r="J31" s="104"/>
      <c r="K31" s="103"/>
      <c r="L31" s="104"/>
      <c r="M31" s="74">
        <f>SUM(Table351340[[#This Row],[231 Program]:[State Admin]])</f>
        <v>0</v>
      </c>
    </row>
    <row r="32" spans="1:13" ht="15">
      <c r="A32" s="99"/>
      <c r="B32" s="111"/>
      <c r="C32" s="111"/>
      <c r="D32" s="112"/>
      <c r="E32" s="113"/>
      <c r="F32" s="87">
        <f>(Table351340[[#This Row],[Hours Worked]]*Table351340[[#This Row],[Hourly Rate]])+Table351340[[#This Row],[Benefits]]</f>
        <v>0</v>
      </c>
      <c r="G32" s="103"/>
      <c r="H32" s="102"/>
      <c r="I32" s="103"/>
      <c r="J32" s="104"/>
      <c r="K32" s="103"/>
      <c r="L32" s="104"/>
      <c r="M32" s="74">
        <f>SUM(Table351340[[#This Row],[231 Program]:[State Admin]])</f>
        <v>0</v>
      </c>
    </row>
    <row r="33" spans="1:13" ht="15">
      <c r="A33" s="99"/>
      <c r="B33" s="111"/>
      <c r="C33" s="111"/>
      <c r="D33" s="112"/>
      <c r="E33" s="113"/>
      <c r="F33" s="87">
        <f>(Table351340[[#This Row],[Hours Worked]]*Table351340[[#This Row],[Hourly Rate]])+Table351340[[#This Row],[Benefits]]</f>
        <v>0</v>
      </c>
      <c r="G33" s="103"/>
      <c r="H33" s="102"/>
      <c r="I33" s="103"/>
      <c r="J33" s="104"/>
      <c r="K33" s="103"/>
      <c r="L33" s="104"/>
      <c r="M33" s="74">
        <f>SUM(Table351340[[#This Row],[231 Program]:[State Admin]])</f>
        <v>0</v>
      </c>
    </row>
    <row r="34" spans="1:13" ht="15">
      <c r="A34" s="99"/>
      <c r="B34" s="111"/>
      <c r="C34" s="111"/>
      <c r="D34" s="112"/>
      <c r="E34" s="113"/>
      <c r="F34" s="87">
        <f>(Table351340[[#This Row],[Hours Worked]]*Table351340[[#This Row],[Hourly Rate]])+Table351340[[#This Row],[Benefits]]</f>
        <v>0</v>
      </c>
      <c r="G34" s="103"/>
      <c r="H34" s="102"/>
      <c r="I34" s="103"/>
      <c r="J34" s="104"/>
      <c r="K34" s="103"/>
      <c r="L34" s="104"/>
      <c r="M34" s="74">
        <f>SUM(Table351340[[#This Row],[231 Program]:[State Admin]])</f>
        <v>0</v>
      </c>
    </row>
    <row r="35" spans="1:13" ht="15">
      <c r="A35" s="99"/>
      <c r="B35" s="111"/>
      <c r="C35" s="111"/>
      <c r="D35" s="112"/>
      <c r="E35" s="113"/>
      <c r="F35" s="87">
        <f>(Table351340[[#This Row],[Hours Worked]]*Table351340[[#This Row],[Hourly Rate]])+Table351340[[#This Row],[Benefits]]</f>
        <v>0</v>
      </c>
      <c r="G35" s="103"/>
      <c r="H35" s="102"/>
      <c r="I35" s="103"/>
      <c r="J35" s="104"/>
      <c r="K35" s="103"/>
      <c r="L35" s="104"/>
      <c r="M35" s="74">
        <f>SUM(Table351340[[#This Row],[231 Program]:[State Admin]])</f>
        <v>0</v>
      </c>
    </row>
    <row r="36" spans="1:13" ht="15">
      <c r="A36" s="99"/>
      <c r="B36" s="111"/>
      <c r="C36" s="111"/>
      <c r="D36" s="112"/>
      <c r="E36" s="113"/>
      <c r="F36" s="87">
        <f>(Table351340[[#This Row],[Hours Worked]]*Table351340[[#This Row],[Hourly Rate]])+Table351340[[#This Row],[Benefits]]</f>
        <v>0</v>
      </c>
      <c r="G36" s="103"/>
      <c r="H36" s="102"/>
      <c r="I36" s="103"/>
      <c r="J36" s="104"/>
      <c r="K36" s="103"/>
      <c r="L36" s="104"/>
      <c r="M36" s="74">
        <f>SUM(Table351340[[#This Row],[231 Program]:[State Admin]])</f>
        <v>0</v>
      </c>
    </row>
    <row r="37" spans="1:13" ht="15">
      <c r="A37" s="99"/>
      <c r="B37" s="111"/>
      <c r="C37" s="111"/>
      <c r="D37" s="112"/>
      <c r="E37" s="113"/>
      <c r="F37" s="87">
        <f>(Table351340[[#This Row],[Hours Worked]]*Table351340[[#This Row],[Hourly Rate]])+Table351340[[#This Row],[Benefits]]</f>
        <v>0</v>
      </c>
      <c r="G37" s="103"/>
      <c r="H37" s="102"/>
      <c r="I37" s="103"/>
      <c r="J37" s="104"/>
      <c r="K37" s="103"/>
      <c r="L37" s="104"/>
      <c r="M37" s="74">
        <f>SUM(Table351340[[#This Row],[231 Program]:[State Admin]])</f>
        <v>0</v>
      </c>
    </row>
    <row r="38" spans="1:13" ht="15.75" thickBot="1">
      <c r="A38" s="94" t="s">
        <v>16</v>
      </c>
      <c r="B38" s="95"/>
      <c r="C38" s="91">
        <f>SUM(C25:C37)</f>
        <v>0</v>
      </c>
      <c r="D38" s="91">
        <f aca="true" t="shared" si="1" ref="D38:M38">SUM(D25:D37)</f>
        <v>0</v>
      </c>
      <c r="E38" s="91">
        <f t="shared" si="1"/>
        <v>0</v>
      </c>
      <c r="F38" s="91">
        <f t="shared" si="1"/>
        <v>0</v>
      </c>
      <c r="G38" s="91">
        <f t="shared" si="1"/>
        <v>0</v>
      </c>
      <c r="H38" s="91">
        <f t="shared" si="1"/>
        <v>0</v>
      </c>
      <c r="I38" s="91">
        <f t="shared" si="1"/>
        <v>0</v>
      </c>
      <c r="J38" s="91">
        <f t="shared" si="1"/>
        <v>0</v>
      </c>
      <c r="K38" s="91">
        <f t="shared" si="1"/>
        <v>0</v>
      </c>
      <c r="L38" s="91">
        <f t="shared" si="1"/>
        <v>0</v>
      </c>
      <c r="M38" s="91">
        <f t="shared" si="1"/>
        <v>0</v>
      </c>
    </row>
    <row r="39" ht="16.5" thickBot="1" thickTop="1"/>
    <row r="40" spans="1:11" ht="16.5" thickTop="1">
      <c r="A40" s="288" t="s">
        <v>91</v>
      </c>
      <c r="B40" s="289"/>
      <c r="C40" s="289"/>
      <c r="D40" s="289"/>
      <c r="E40" s="289"/>
      <c r="F40" s="289"/>
      <c r="G40" s="289"/>
      <c r="H40" s="289"/>
      <c r="I40" s="289"/>
      <c r="J40" s="290"/>
      <c r="K40" s="80"/>
    </row>
    <row r="41" spans="1:11" ht="16.5" thickBot="1">
      <c r="A41" s="126" t="s">
        <v>126</v>
      </c>
      <c r="B41" s="125"/>
      <c r="C41" s="125"/>
      <c r="D41" s="125"/>
      <c r="E41" s="125"/>
      <c r="F41" s="125"/>
      <c r="G41" s="125"/>
      <c r="H41" s="125"/>
      <c r="I41" s="125"/>
      <c r="J41" s="127"/>
      <c r="K41" s="81"/>
    </row>
    <row r="42" spans="1:11" ht="17.25" thickBot="1" thickTop="1">
      <c r="A42" s="280" t="s">
        <v>93</v>
      </c>
      <c r="B42" s="281"/>
      <c r="C42" s="281"/>
      <c r="D42" s="282" t="s">
        <v>109</v>
      </c>
      <c r="E42" s="282"/>
      <c r="F42" s="282"/>
      <c r="G42" s="282"/>
      <c r="H42" s="282"/>
      <c r="I42" s="282"/>
      <c r="J42" s="283"/>
      <c r="K42" s="80"/>
    </row>
    <row r="43" spans="1:10" ht="46.5" thickBot="1" thickTop="1">
      <c r="A43" s="128" t="s">
        <v>94</v>
      </c>
      <c r="B43" s="129" t="s">
        <v>95</v>
      </c>
      <c r="C43" s="129" t="s">
        <v>87</v>
      </c>
      <c r="D43" s="131" t="s">
        <v>88</v>
      </c>
      <c r="E43" s="132" t="s">
        <v>89</v>
      </c>
      <c r="F43" s="131" t="s">
        <v>90</v>
      </c>
      <c r="G43" s="132" t="s">
        <v>83</v>
      </c>
      <c r="H43" s="131" t="s">
        <v>84</v>
      </c>
      <c r="I43" s="132" t="s">
        <v>85</v>
      </c>
      <c r="J43" s="130" t="s">
        <v>86</v>
      </c>
    </row>
    <row r="44" spans="1:10" ht="15.75" thickTop="1">
      <c r="A44" s="133"/>
      <c r="B44" s="134"/>
      <c r="C44" s="135"/>
      <c r="D44" s="135"/>
      <c r="E44" s="135"/>
      <c r="F44" s="135"/>
      <c r="G44" s="135"/>
      <c r="H44" s="135"/>
      <c r="I44" s="135"/>
      <c r="J44" s="136">
        <f>SUM(Table3561441[[#This Row],[231 Program]:[State Admin: 1938001]])</f>
        <v>0</v>
      </c>
    </row>
    <row r="45" spans="1:10" ht="15">
      <c r="A45" s="99"/>
      <c r="B45" s="137"/>
      <c r="C45" s="137"/>
      <c r="D45" s="137"/>
      <c r="E45" s="137"/>
      <c r="F45" s="137"/>
      <c r="G45" s="137"/>
      <c r="H45" s="137"/>
      <c r="I45" s="137"/>
      <c r="J45" s="138">
        <f>SUM(Table3561441[[#This Row],[231 Program]:[State Admin: 1938001]])</f>
        <v>0</v>
      </c>
    </row>
    <row r="46" spans="1:10" ht="15">
      <c r="A46" s="99"/>
      <c r="B46" s="137"/>
      <c r="C46" s="137"/>
      <c r="D46" s="137"/>
      <c r="E46" s="137"/>
      <c r="F46" s="137"/>
      <c r="G46" s="137"/>
      <c r="H46" s="137"/>
      <c r="I46" s="137"/>
      <c r="J46" s="138">
        <f>SUM(Table3561441[[#This Row],[231 Program]:[State Admin: 1938001]])</f>
        <v>0</v>
      </c>
    </row>
    <row r="47" spans="1:10" ht="15">
      <c r="A47" s="99"/>
      <c r="B47" s="137"/>
      <c r="C47" s="137"/>
      <c r="D47" s="137"/>
      <c r="E47" s="137"/>
      <c r="F47" s="137"/>
      <c r="G47" s="137"/>
      <c r="H47" s="137"/>
      <c r="I47" s="137"/>
      <c r="J47" s="138">
        <f>SUM(Table3561441[[#This Row],[231 Program]:[State Admin: 1938001]])</f>
        <v>0</v>
      </c>
    </row>
    <row r="48" spans="1:10" ht="15">
      <c r="A48" s="99"/>
      <c r="B48" s="139"/>
      <c r="C48" s="137"/>
      <c r="D48" s="137"/>
      <c r="E48" s="137"/>
      <c r="F48" s="137"/>
      <c r="G48" s="137"/>
      <c r="H48" s="137"/>
      <c r="I48" s="137"/>
      <c r="J48" s="138">
        <f>SUM(Table3561441[[#This Row],[231 Program]:[State Admin: 1938001]])</f>
        <v>0</v>
      </c>
    </row>
    <row r="49" spans="1:10" ht="15">
      <c r="A49" s="99"/>
      <c r="B49" s="139"/>
      <c r="C49" s="137"/>
      <c r="D49" s="137"/>
      <c r="E49" s="137"/>
      <c r="F49" s="137"/>
      <c r="G49" s="137"/>
      <c r="H49" s="137"/>
      <c r="I49" s="137"/>
      <c r="J49" s="138">
        <f>SUM(Table3561441[[#This Row],[231 Program]:[State Admin: 1938001]])</f>
        <v>0</v>
      </c>
    </row>
    <row r="50" spans="1:10" ht="15">
      <c r="A50" s="99"/>
      <c r="B50" s="139"/>
      <c r="C50" s="137"/>
      <c r="D50" s="137"/>
      <c r="E50" s="137"/>
      <c r="F50" s="137"/>
      <c r="G50" s="137"/>
      <c r="H50" s="137"/>
      <c r="I50" s="137"/>
      <c r="J50" s="138">
        <f>SUM(Table3561441[[#This Row],[231 Program]:[State Admin: 1938001]])</f>
        <v>0</v>
      </c>
    </row>
    <row r="51" spans="1:10" ht="15">
      <c r="A51" s="99"/>
      <c r="B51" s="139"/>
      <c r="C51" s="137"/>
      <c r="D51" s="137"/>
      <c r="E51" s="137"/>
      <c r="F51" s="137"/>
      <c r="G51" s="137"/>
      <c r="H51" s="137"/>
      <c r="I51" s="137"/>
      <c r="J51" s="138">
        <f>SUM(Table3561441[[#This Row],[231 Program]:[State Admin: 1938001]])</f>
        <v>0</v>
      </c>
    </row>
    <row r="52" spans="1:11" ht="16.5" thickBot="1">
      <c r="A52" s="94" t="s">
        <v>16</v>
      </c>
      <c r="B52" s="140"/>
      <c r="C52" s="140">
        <f aca="true" t="shared" si="2" ref="C52:I52">SUM(C44:C51)</f>
        <v>0</v>
      </c>
      <c r="D52" s="140">
        <f t="shared" si="2"/>
        <v>0</v>
      </c>
      <c r="E52" s="140">
        <f t="shared" si="2"/>
        <v>0</v>
      </c>
      <c r="F52" s="140">
        <f t="shared" si="2"/>
        <v>0</v>
      </c>
      <c r="G52" s="140">
        <f t="shared" si="2"/>
        <v>0</v>
      </c>
      <c r="H52" s="140">
        <f t="shared" si="2"/>
        <v>0</v>
      </c>
      <c r="I52" s="140">
        <f t="shared" si="2"/>
        <v>0</v>
      </c>
      <c r="J52" s="141">
        <f>SUM(Table3561441[[#This Row],[231 Program]:[State Admin: 1938001]])</f>
        <v>0</v>
      </c>
      <c r="K52" s="83"/>
    </row>
    <row r="53" ht="16.5" thickTop="1">
      <c r="K53" s="83"/>
    </row>
    <row r="54" spans="1:10" ht="16.5" thickBot="1">
      <c r="A54" s="297" t="s">
        <v>9</v>
      </c>
      <c r="B54" s="298"/>
      <c r="C54" s="298"/>
      <c r="D54" s="298"/>
      <c r="E54" s="298"/>
      <c r="F54" s="298"/>
      <c r="G54" s="298"/>
      <c r="H54" s="298"/>
      <c r="I54" s="298"/>
      <c r="J54" s="298"/>
    </row>
    <row r="55" spans="1:10" ht="17.25" thickBot="1" thickTop="1">
      <c r="A55" s="284" t="s">
        <v>93</v>
      </c>
      <c r="B55" s="285"/>
      <c r="C55" s="286"/>
      <c r="D55" s="287" t="s">
        <v>109</v>
      </c>
      <c r="E55" s="282"/>
      <c r="F55" s="282"/>
      <c r="G55" s="282"/>
      <c r="H55" s="282"/>
      <c r="I55" s="282"/>
      <c r="J55" s="283"/>
    </row>
    <row r="56" spans="1:10" ht="45.75" thickTop="1">
      <c r="A56" s="92" t="s">
        <v>94</v>
      </c>
      <c r="B56" s="78" t="s">
        <v>95</v>
      </c>
      <c r="C56" s="79" t="s">
        <v>96</v>
      </c>
      <c r="D56" s="70" t="s">
        <v>88</v>
      </c>
      <c r="E56" s="71" t="s">
        <v>89</v>
      </c>
      <c r="F56" s="70" t="s">
        <v>90</v>
      </c>
      <c r="G56" s="72" t="s">
        <v>83</v>
      </c>
      <c r="H56" s="70" t="s">
        <v>110</v>
      </c>
      <c r="I56" s="72" t="s">
        <v>111</v>
      </c>
      <c r="J56" s="96" t="s">
        <v>102</v>
      </c>
    </row>
    <row r="57" spans="1:10" ht="15">
      <c r="A57" s="99"/>
      <c r="B57" s="142"/>
      <c r="C57" s="143"/>
      <c r="D57" s="103"/>
      <c r="E57" s="104"/>
      <c r="F57" s="103"/>
      <c r="G57" s="104"/>
      <c r="H57" s="103"/>
      <c r="I57" s="104"/>
      <c r="J57" s="87">
        <f>SUM(Table35621542[[#This Row],[231 Program]:[State Admin]])</f>
        <v>0</v>
      </c>
    </row>
    <row r="58" spans="1:10" ht="15">
      <c r="A58" s="99"/>
      <c r="B58" s="142"/>
      <c r="C58" s="143"/>
      <c r="D58" s="103"/>
      <c r="E58" s="104"/>
      <c r="F58" s="103"/>
      <c r="G58" s="104"/>
      <c r="H58" s="103"/>
      <c r="I58" s="104"/>
      <c r="J58" s="87">
        <f>SUM(Table35621542[[#This Row],[231 Program]:[State Admin]])</f>
        <v>0</v>
      </c>
    </row>
    <row r="59" spans="1:10" ht="15">
      <c r="A59" s="99"/>
      <c r="B59" s="142"/>
      <c r="C59" s="143"/>
      <c r="D59" s="103"/>
      <c r="E59" s="104"/>
      <c r="F59" s="103"/>
      <c r="G59" s="104"/>
      <c r="H59" s="103"/>
      <c r="I59" s="104"/>
      <c r="J59" s="119">
        <f>SUM(Table35621542[[#This Row],[231 Program]:[State Admin]])</f>
        <v>0</v>
      </c>
    </row>
    <row r="60" spans="1:10" ht="15">
      <c r="A60" s="99"/>
      <c r="B60" s="142"/>
      <c r="C60" s="143"/>
      <c r="D60" s="103"/>
      <c r="E60" s="104"/>
      <c r="F60" s="103"/>
      <c r="G60" s="104"/>
      <c r="H60" s="103"/>
      <c r="I60" s="104"/>
      <c r="J60" s="119">
        <f>SUM(Table35621542[[#This Row],[231 Program]:[State Admin]])</f>
        <v>0</v>
      </c>
    </row>
    <row r="61" spans="1:10" ht="15">
      <c r="A61" s="99"/>
      <c r="B61" s="142"/>
      <c r="C61" s="143"/>
      <c r="D61" s="103"/>
      <c r="E61" s="104"/>
      <c r="F61" s="103"/>
      <c r="G61" s="104"/>
      <c r="H61" s="103"/>
      <c r="I61" s="104"/>
      <c r="J61" s="119">
        <f>SUM(Table35621542[[#This Row],[231 Program]:[State Admin]])</f>
        <v>0</v>
      </c>
    </row>
    <row r="62" spans="1:10" ht="15">
      <c r="A62" s="99"/>
      <c r="B62" s="142"/>
      <c r="C62" s="143"/>
      <c r="D62" s="103"/>
      <c r="E62" s="104"/>
      <c r="F62" s="103"/>
      <c r="G62" s="104"/>
      <c r="H62" s="103"/>
      <c r="I62" s="104"/>
      <c r="J62" s="87">
        <f>SUM(Table35621542[[#This Row],[231 Program]:[State Admin]])</f>
        <v>0</v>
      </c>
    </row>
    <row r="63" spans="1:10" ht="15">
      <c r="A63" s="99"/>
      <c r="B63" s="142"/>
      <c r="C63" s="143"/>
      <c r="D63" s="103"/>
      <c r="E63" s="104"/>
      <c r="F63" s="103"/>
      <c r="G63" s="104"/>
      <c r="H63" s="103"/>
      <c r="I63" s="104"/>
      <c r="J63" s="87">
        <f>SUM(Table35621542[[#This Row],[231 Program]:[State Admin]])</f>
        <v>0</v>
      </c>
    </row>
    <row r="64" spans="1:10" ht="15">
      <c r="A64" s="99"/>
      <c r="B64" s="142"/>
      <c r="C64" s="143"/>
      <c r="D64" s="103"/>
      <c r="E64" s="104"/>
      <c r="F64" s="103"/>
      <c r="G64" s="104"/>
      <c r="H64" s="103"/>
      <c r="I64" s="104"/>
      <c r="J64" s="87">
        <f>SUM(Table35621542[[#This Row],[231 Program]:[State Admin]])</f>
        <v>0</v>
      </c>
    </row>
    <row r="65" spans="1:10" ht="15.75" thickBot="1">
      <c r="A65" s="94" t="s">
        <v>16</v>
      </c>
      <c r="B65" s="95"/>
      <c r="C65" s="108">
        <f aca="true" t="shared" si="3" ref="C65:I65">SUM(C57:C64)</f>
        <v>0</v>
      </c>
      <c r="D65" s="88">
        <f t="shared" si="3"/>
        <v>0</v>
      </c>
      <c r="E65" s="89">
        <f t="shared" si="3"/>
        <v>0</v>
      </c>
      <c r="F65" s="88">
        <f t="shared" si="3"/>
        <v>0</v>
      </c>
      <c r="G65" s="89">
        <f t="shared" si="3"/>
        <v>0</v>
      </c>
      <c r="H65" s="88">
        <f t="shared" si="3"/>
        <v>0</v>
      </c>
      <c r="I65" s="89">
        <f t="shared" si="3"/>
        <v>0</v>
      </c>
      <c r="J65" s="97">
        <f>SUM(Table35621542[[#This Row],[231 Program]:[State Admin]])</f>
        <v>0</v>
      </c>
    </row>
    <row r="66" ht="15.75" thickTop="1"/>
    <row r="67" spans="1:10" ht="16.5" thickBot="1">
      <c r="A67" s="297" t="s">
        <v>97</v>
      </c>
      <c r="B67" s="298"/>
      <c r="C67" s="298"/>
      <c r="D67" s="298"/>
      <c r="E67" s="298"/>
      <c r="F67" s="298"/>
      <c r="G67" s="298"/>
      <c r="H67" s="298"/>
      <c r="I67" s="298"/>
      <c r="J67" s="298"/>
    </row>
    <row r="68" spans="1:10" ht="17.25" thickBot="1" thickTop="1">
      <c r="A68" s="284" t="s">
        <v>93</v>
      </c>
      <c r="B68" s="285"/>
      <c r="C68" s="285"/>
      <c r="D68" s="299" t="s">
        <v>109</v>
      </c>
      <c r="E68" s="299"/>
      <c r="F68" s="299"/>
      <c r="G68" s="299"/>
      <c r="H68" s="299"/>
      <c r="I68" s="299"/>
      <c r="J68" s="299"/>
    </row>
    <row r="69" spans="1:10" ht="45.75" thickTop="1">
      <c r="A69" s="78" t="s">
        <v>94</v>
      </c>
      <c r="B69" s="78" t="s">
        <v>95</v>
      </c>
      <c r="C69" s="78" t="s">
        <v>96</v>
      </c>
      <c r="D69" s="70" t="s">
        <v>88</v>
      </c>
      <c r="E69" s="71" t="s">
        <v>89</v>
      </c>
      <c r="F69" s="70" t="s">
        <v>90</v>
      </c>
      <c r="G69" s="72" t="s">
        <v>83</v>
      </c>
      <c r="H69" s="70" t="s">
        <v>110</v>
      </c>
      <c r="I69" s="72" t="s">
        <v>111</v>
      </c>
      <c r="J69" s="79" t="s">
        <v>102</v>
      </c>
    </row>
    <row r="70" spans="1:12" ht="15">
      <c r="A70" s="111"/>
      <c r="B70" s="111"/>
      <c r="C70" s="101"/>
      <c r="D70" s="103"/>
      <c r="E70" s="102"/>
      <c r="F70" s="103"/>
      <c r="G70" s="104"/>
      <c r="H70" s="103"/>
      <c r="I70" s="104"/>
      <c r="J70" s="74">
        <f>SUM(Table3562102047[[#This Row],[231 Program]:[State Admin]])</f>
        <v>0</v>
      </c>
      <c r="K70" s="37"/>
      <c r="L70" s="37"/>
    </row>
    <row r="71" spans="1:12" ht="15">
      <c r="A71" s="111"/>
      <c r="B71" s="111"/>
      <c r="C71" s="101"/>
      <c r="D71" s="103"/>
      <c r="E71" s="102"/>
      <c r="F71" s="103"/>
      <c r="G71" s="104"/>
      <c r="H71" s="103"/>
      <c r="I71" s="104"/>
      <c r="J71" s="74">
        <f>SUM(Table3562102047[[#This Row],[231 Program]:[State Admin]])</f>
        <v>0</v>
      </c>
      <c r="K71" s="37"/>
      <c r="L71" s="37"/>
    </row>
    <row r="72" spans="1:12" ht="15">
      <c r="A72" s="111"/>
      <c r="B72" s="111"/>
      <c r="C72" s="101"/>
      <c r="D72" s="103"/>
      <c r="E72" s="102"/>
      <c r="F72" s="103"/>
      <c r="G72" s="104"/>
      <c r="H72" s="103"/>
      <c r="I72" s="104"/>
      <c r="J72" s="74">
        <f>SUM(Table3562102047[[#This Row],[231 Program]:[State Admin]])</f>
        <v>0</v>
      </c>
      <c r="K72" s="37"/>
      <c r="L72" s="37"/>
    </row>
    <row r="73" spans="1:12" ht="15">
      <c r="A73" s="111"/>
      <c r="B73" s="111"/>
      <c r="C73" s="101"/>
      <c r="D73" s="103"/>
      <c r="E73" s="102"/>
      <c r="F73" s="103"/>
      <c r="G73" s="104"/>
      <c r="H73" s="103"/>
      <c r="I73" s="104"/>
      <c r="J73" s="74">
        <f>SUM(Table3562102047[[#This Row],[231 Program]:[State Admin]])</f>
        <v>0</v>
      </c>
      <c r="K73" s="37"/>
      <c r="L73" s="37"/>
    </row>
    <row r="74" spans="1:12" ht="15">
      <c r="A74" s="111"/>
      <c r="B74" s="111"/>
      <c r="C74" s="101"/>
      <c r="D74" s="103"/>
      <c r="E74" s="102"/>
      <c r="F74" s="103"/>
      <c r="G74" s="104"/>
      <c r="H74" s="103"/>
      <c r="I74" s="104"/>
      <c r="J74" s="74">
        <f>SUM(Table3562102047[[#This Row],[231 Program]:[State Admin]])</f>
        <v>0</v>
      </c>
      <c r="K74" s="37"/>
      <c r="L74" s="37"/>
    </row>
    <row r="75" spans="1:12" ht="15">
      <c r="A75" s="111"/>
      <c r="B75" s="111"/>
      <c r="C75" s="101"/>
      <c r="D75" s="103"/>
      <c r="E75" s="102"/>
      <c r="F75" s="103"/>
      <c r="G75" s="104"/>
      <c r="H75" s="103"/>
      <c r="I75" s="104"/>
      <c r="J75" s="74">
        <f>SUM(Table3562102047[[#This Row],[231 Program]:[State Admin]])</f>
        <v>0</v>
      </c>
      <c r="K75" s="37"/>
      <c r="L75" s="37"/>
    </row>
    <row r="76" spans="1:12" ht="15">
      <c r="A76" s="111"/>
      <c r="B76" s="111"/>
      <c r="C76" s="101"/>
      <c r="D76" s="103"/>
      <c r="E76" s="102"/>
      <c r="F76" s="103"/>
      <c r="G76" s="104"/>
      <c r="H76" s="103"/>
      <c r="I76" s="104"/>
      <c r="J76" s="74">
        <f>SUM(Table3562102047[[#This Row],[231 Program]:[State Admin]])</f>
        <v>0</v>
      </c>
      <c r="K76" s="37"/>
      <c r="L76" s="37"/>
    </row>
    <row r="77" spans="1:10" ht="15">
      <c r="A77" s="75" t="s">
        <v>16</v>
      </c>
      <c r="B77" s="75"/>
      <c r="C77" s="82">
        <f aca="true" t="shared" si="4" ref="C77:I77">SUM(C70:C76)</f>
        <v>0</v>
      </c>
      <c r="D77" s="76">
        <f t="shared" si="4"/>
        <v>0</v>
      </c>
      <c r="E77" s="76">
        <f t="shared" si="4"/>
        <v>0</v>
      </c>
      <c r="F77" s="76">
        <f t="shared" si="4"/>
        <v>0</v>
      </c>
      <c r="G77" s="76">
        <f t="shared" si="4"/>
        <v>0</v>
      </c>
      <c r="H77" s="76">
        <f t="shared" si="4"/>
        <v>0</v>
      </c>
      <c r="I77" s="76">
        <f t="shared" si="4"/>
        <v>0</v>
      </c>
      <c r="J77" s="84">
        <f>SUM(Table3562102047[[#This Row],[231 Program]:[State Admin]])</f>
        <v>0</v>
      </c>
    </row>
    <row r="80" spans="1:10" ht="16.5" thickBot="1">
      <c r="A80" s="274" t="s">
        <v>11</v>
      </c>
      <c r="B80" s="229"/>
      <c r="C80" s="229"/>
      <c r="D80" s="229"/>
      <c r="E80" s="229"/>
      <c r="F80" s="229"/>
      <c r="G80" s="229"/>
      <c r="H80" s="229"/>
      <c r="I80" s="229"/>
      <c r="J80" s="229"/>
    </row>
    <row r="81" spans="1:10" ht="17.25" thickBot="1" thickTop="1">
      <c r="A81" s="284" t="s">
        <v>93</v>
      </c>
      <c r="B81" s="285"/>
      <c r="C81" s="286"/>
      <c r="D81" s="287" t="s">
        <v>109</v>
      </c>
      <c r="E81" s="282"/>
      <c r="F81" s="282"/>
      <c r="G81" s="282"/>
      <c r="H81" s="282"/>
      <c r="I81" s="282"/>
      <c r="J81" s="283"/>
    </row>
    <row r="82" spans="1:10" ht="45.75" thickTop="1">
      <c r="A82" s="92" t="s">
        <v>94</v>
      </c>
      <c r="B82" s="78" t="s">
        <v>95</v>
      </c>
      <c r="C82" s="96" t="s">
        <v>96</v>
      </c>
      <c r="D82" s="70" t="s">
        <v>88</v>
      </c>
      <c r="E82" s="71" t="s">
        <v>89</v>
      </c>
      <c r="F82" s="70" t="s">
        <v>90</v>
      </c>
      <c r="G82" s="72" t="s">
        <v>83</v>
      </c>
      <c r="H82" s="70" t="s">
        <v>84</v>
      </c>
      <c r="I82" s="72" t="s">
        <v>85</v>
      </c>
      <c r="J82" s="96" t="s">
        <v>102</v>
      </c>
    </row>
    <row r="83" spans="1:10" ht="15">
      <c r="A83" s="144"/>
      <c r="B83" s="145"/>
      <c r="C83" s="146"/>
      <c r="D83" s="147"/>
      <c r="E83" s="146"/>
      <c r="F83" s="147"/>
      <c r="G83" s="148"/>
      <c r="H83" s="147"/>
      <c r="I83" s="148"/>
      <c r="J83" s="98">
        <f>SUM(Table356231643[[#This Row],[231 Program]:[State Admin: 1938001]])</f>
        <v>0</v>
      </c>
    </row>
    <row r="84" spans="1:10" ht="15">
      <c r="A84" s="149"/>
      <c r="B84" s="150"/>
      <c r="C84" s="146"/>
      <c r="D84" s="147"/>
      <c r="E84" s="146"/>
      <c r="F84" s="147"/>
      <c r="G84" s="148"/>
      <c r="H84" s="147"/>
      <c r="I84" s="148"/>
      <c r="J84" s="98">
        <f>SUM(Table356231643[[#This Row],[231 Program]:[State Admin: 1938001]])</f>
        <v>0</v>
      </c>
    </row>
    <row r="85" spans="1:10" ht="15">
      <c r="A85" s="149"/>
      <c r="B85" s="152"/>
      <c r="C85" s="153"/>
      <c r="D85" s="147"/>
      <c r="E85" s="148"/>
      <c r="F85" s="147"/>
      <c r="G85" s="148"/>
      <c r="H85" s="147"/>
      <c r="I85" s="148"/>
      <c r="J85" s="151">
        <f>SUM(Table356231643[[#This Row],[231 Program]:[State Admin: 1938001]])</f>
        <v>0</v>
      </c>
    </row>
    <row r="86" spans="1:10" ht="15">
      <c r="A86" s="149"/>
      <c r="B86" s="152"/>
      <c r="C86" s="153"/>
      <c r="D86" s="147"/>
      <c r="E86" s="148"/>
      <c r="F86" s="147"/>
      <c r="G86" s="148"/>
      <c r="H86" s="147"/>
      <c r="I86" s="148"/>
      <c r="J86" s="151">
        <f>SUM(Table356231643[[#This Row],[231 Program]:[State Admin: 1938001]])</f>
        <v>0</v>
      </c>
    </row>
    <row r="87" spans="1:10" ht="15">
      <c r="A87" s="149"/>
      <c r="B87" s="150"/>
      <c r="C87" s="146"/>
      <c r="D87" s="147"/>
      <c r="E87" s="146"/>
      <c r="F87" s="147"/>
      <c r="G87" s="148"/>
      <c r="H87" s="147"/>
      <c r="I87" s="148"/>
      <c r="J87" s="98">
        <f>SUM(Table356231643[[#This Row],[231 Program]:[State Admin: 1938001]])</f>
        <v>0</v>
      </c>
    </row>
    <row r="88" spans="1:10" ht="15">
      <c r="A88" s="149"/>
      <c r="B88" s="150"/>
      <c r="C88" s="146"/>
      <c r="D88" s="147"/>
      <c r="E88" s="146"/>
      <c r="F88" s="147"/>
      <c r="G88" s="148"/>
      <c r="H88" s="147"/>
      <c r="I88" s="148"/>
      <c r="J88" s="98">
        <f>SUM(Table356231643[[#This Row],[231 Program]:[State Admin: 1938001]])</f>
        <v>0</v>
      </c>
    </row>
    <row r="89" spans="1:10" ht="15">
      <c r="A89" s="149"/>
      <c r="B89" s="150"/>
      <c r="C89" s="146"/>
      <c r="D89" s="147"/>
      <c r="E89" s="146"/>
      <c r="F89" s="147"/>
      <c r="G89" s="148"/>
      <c r="H89" s="147"/>
      <c r="I89" s="148"/>
      <c r="J89" s="98">
        <f>SUM(Table356231643[[#This Row],[231 Program]:[State Admin: 1938001]])</f>
        <v>0</v>
      </c>
    </row>
    <row r="90" spans="1:10" ht="15">
      <c r="A90" s="149"/>
      <c r="B90" s="150"/>
      <c r="C90" s="146"/>
      <c r="D90" s="147"/>
      <c r="E90" s="146"/>
      <c r="F90" s="147"/>
      <c r="G90" s="148"/>
      <c r="H90" s="147"/>
      <c r="I90" s="148"/>
      <c r="J90" s="98">
        <f>SUM(Table356231643[[#This Row],[231 Program]:[State Admin: 1938001]])</f>
        <v>0</v>
      </c>
    </row>
    <row r="91" spans="1:10" ht="15.75" thickBot="1">
      <c r="A91" s="94" t="s">
        <v>16</v>
      </c>
      <c r="B91" s="95"/>
      <c r="C91" s="97">
        <f aca="true" t="shared" si="5" ref="C91:I91">SUM(C83:C90)</f>
        <v>0</v>
      </c>
      <c r="D91" s="88">
        <f t="shared" si="5"/>
        <v>0</v>
      </c>
      <c r="E91" s="88">
        <f t="shared" si="5"/>
        <v>0</v>
      </c>
      <c r="F91" s="88">
        <f t="shared" si="5"/>
        <v>0</v>
      </c>
      <c r="G91" s="88">
        <f t="shared" si="5"/>
        <v>0</v>
      </c>
      <c r="H91" s="88">
        <f t="shared" si="5"/>
        <v>0</v>
      </c>
      <c r="I91" s="88">
        <f t="shared" si="5"/>
        <v>0</v>
      </c>
      <c r="J91" s="97">
        <f>SUM(Table356231643[[#This Row],[231 Program]:[State Admin: 1938001]])</f>
        <v>0</v>
      </c>
    </row>
    <row r="92" ht="15.75" thickTop="1"/>
    <row r="93" spans="1:10" ht="16.5" thickBot="1">
      <c r="A93" s="274" t="s">
        <v>12</v>
      </c>
      <c r="B93" s="229"/>
      <c r="C93" s="229"/>
      <c r="D93" s="229"/>
      <c r="E93" s="229"/>
      <c r="F93" s="229"/>
      <c r="G93" s="229"/>
      <c r="H93" s="229"/>
      <c r="I93" s="229"/>
      <c r="J93" s="229"/>
    </row>
    <row r="94" spans="1:10" ht="17.25" thickBot="1" thickTop="1">
      <c r="A94" s="284" t="s">
        <v>93</v>
      </c>
      <c r="B94" s="285"/>
      <c r="C94" s="286"/>
      <c r="D94" s="287" t="s">
        <v>109</v>
      </c>
      <c r="E94" s="282"/>
      <c r="F94" s="282"/>
      <c r="G94" s="282"/>
      <c r="H94" s="282"/>
      <c r="I94" s="282"/>
      <c r="J94" s="283"/>
    </row>
    <row r="95" spans="1:10" ht="45.75" thickTop="1">
      <c r="A95" s="92" t="s">
        <v>94</v>
      </c>
      <c r="B95" s="78" t="s">
        <v>95</v>
      </c>
      <c r="C95" s="96" t="s">
        <v>98</v>
      </c>
      <c r="D95" s="70" t="s">
        <v>88</v>
      </c>
      <c r="E95" s="71" t="s">
        <v>89</v>
      </c>
      <c r="F95" s="70" t="s">
        <v>90</v>
      </c>
      <c r="G95" s="72" t="s">
        <v>83</v>
      </c>
      <c r="H95" s="70" t="s">
        <v>84</v>
      </c>
      <c r="I95" s="72" t="s">
        <v>85</v>
      </c>
      <c r="J95" s="96" t="s">
        <v>102</v>
      </c>
    </row>
    <row r="96" spans="1:10" ht="15">
      <c r="A96" s="154"/>
      <c r="B96" s="155"/>
      <c r="C96" s="156"/>
      <c r="D96" s="157"/>
      <c r="E96" s="156"/>
      <c r="F96" s="157"/>
      <c r="G96" s="156"/>
      <c r="H96" s="157"/>
      <c r="I96" s="156"/>
      <c r="J96" s="98">
        <f>SUM(Table3562371744[[#This Row],[231 Program]:[State Admin: 1938001]])</f>
        <v>0</v>
      </c>
    </row>
    <row r="97" spans="1:10" ht="15">
      <c r="A97" s="158"/>
      <c r="B97" s="159"/>
      <c r="C97" s="160"/>
      <c r="D97" s="157"/>
      <c r="E97" s="156"/>
      <c r="F97" s="157"/>
      <c r="G97" s="156"/>
      <c r="H97" s="157"/>
      <c r="I97" s="156"/>
      <c r="J97" s="98">
        <f>SUM(Table3562371744[[#This Row],[231 Program]:[State Admin: 1938001]])</f>
        <v>0</v>
      </c>
    </row>
    <row r="98" spans="1:10" ht="15">
      <c r="A98" s="158"/>
      <c r="B98" s="159"/>
      <c r="C98" s="156"/>
      <c r="D98" s="157"/>
      <c r="E98" s="156"/>
      <c r="F98" s="157"/>
      <c r="G98" s="156"/>
      <c r="H98" s="157"/>
      <c r="I98" s="156"/>
      <c r="J98" s="151">
        <f>SUM(Table3562371744[[#This Row],[231 Program]:[State Admin: 1938001]])</f>
        <v>0</v>
      </c>
    </row>
    <row r="99" spans="1:10" ht="15">
      <c r="A99" s="158"/>
      <c r="B99" s="159"/>
      <c r="C99" s="156"/>
      <c r="D99" s="157"/>
      <c r="E99" s="156"/>
      <c r="F99" s="157"/>
      <c r="G99" s="156"/>
      <c r="H99" s="157"/>
      <c r="I99" s="156"/>
      <c r="J99" s="151">
        <f>SUM(Table3562371744[[#This Row],[231 Program]:[State Admin: 1938001]])</f>
        <v>0</v>
      </c>
    </row>
    <row r="100" spans="1:10" ht="15">
      <c r="A100" s="158"/>
      <c r="B100" s="159"/>
      <c r="C100" s="156"/>
      <c r="D100" s="157"/>
      <c r="E100" s="156"/>
      <c r="F100" s="157"/>
      <c r="G100" s="156"/>
      <c r="H100" s="157"/>
      <c r="I100" s="156"/>
      <c r="J100" s="151">
        <f>SUM(Table3562371744[[#This Row],[231 Program]:[State Admin: 1938001]])</f>
        <v>0</v>
      </c>
    </row>
    <row r="101" spans="1:10" ht="15">
      <c r="A101" s="158"/>
      <c r="B101" s="159"/>
      <c r="C101" s="160"/>
      <c r="D101" s="157"/>
      <c r="E101" s="156"/>
      <c r="F101" s="157"/>
      <c r="G101" s="156"/>
      <c r="H101" s="157"/>
      <c r="I101" s="156"/>
      <c r="J101" s="98">
        <f>SUM(Table3562371744[[#This Row],[231 Program]:[State Admin: 1938001]])</f>
        <v>0</v>
      </c>
    </row>
    <row r="102" spans="1:10" ht="15">
      <c r="A102" s="158"/>
      <c r="B102" s="159"/>
      <c r="C102" s="160"/>
      <c r="D102" s="157"/>
      <c r="E102" s="156"/>
      <c r="F102" s="157"/>
      <c r="G102" s="156"/>
      <c r="H102" s="157"/>
      <c r="I102" s="156"/>
      <c r="J102" s="98">
        <f>SUM(Table3562371744[[#This Row],[231 Program]:[State Admin: 1938001]])</f>
        <v>0</v>
      </c>
    </row>
    <row r="103" spans="1:10" ht="15">
      <c r="A103" s="158"/>
      <c r="B103" s="159"/>
      <c r="C103" s="160"/>
      <c r="D103" s="157"/>
      <c r="E103" s="156"/>
      <c r="F103" s="157"/>
      <c r="G103" s="156"/>
      <c r="H103" s="157"/>
      <c r="I103" s="156"/>
      <c r="J103" s="98">
        <f>SUM(Table3562371744[[#This Row],[231 Program]:[State Admin: 1938001]])</f>
        <v>0</v>
      </c>
    </row>
    <row r="104" spans="1:10" ht="15.75" thickBot="1">
      <c r="A104" s="94" t="s">
        <v>16</v>
      </c>
      <c r="B104" s="95"/>
      <c r="C104" s="97">
        <f aca="true" t="shared" si="6" ref="C104:I104">SUM(C96:C103)</f>
        <v>0</v>
      </c>
      <c r="D104" s="88">
        <f t="shared" si="6"/>
        <v>0</v>
      </c>
      <c r="E104" s="88">
        <f t="shared" si="6"/>
        <v>0</v>
      </c>
      <c r="F104" s="88">
        <f t="shared" si="6"/>
        <v>0</v>
      </c>
      <c r="G104" s="88">
        <f t="shared" si="6"/>
        <v>0</v>
      </c>
      <c r="H104" s="88">
        <f t="shared" si="6"/>
        <v>0</v>
      </c>
      <c r="I104" s="88">
        <f t="shared" si="6"/>
        <v>0</v>
      </c>
      <c r="J104" s="97">
        <f>SUM(Table3562371744[[#This Row],[231 Program]:[State Admin: 1938001]])</f>
        <v>0</v>
      </c>
    </row>
    <row r="105" ht="15.75" thickTop="1"/>
    <row r="106" spans="1:10" ht="16.5" thickBot="1">
      <c r="A106" s="274" t="s">
        <v>13</v>
      </c>
      <c r="B106" s="229"/>
      <c r="C106" s="229"/>
      <c r="D106" s="229"/>
      <c r="E106" s="229"/>
      <c r="F106" s="229"/>
      <c r="G106" s="229"/>
      <c r="H106" s="229"/>
      <c r="I106" s="229"/>
      <c r="J106" s="229"/>
    </row>
    <row r="107" spans="1:10" ht="17.25" thickBot="1" thickTop="1">
      <c r="A107" s="284" t="s">
        <v>93</v>
      </c>
      <c r="B107" s="285"/>
      <c r="C107" s="286"/>
      <c r="D107" s="287" t="s">
        <v>109</v>
      </c>
      <c r="E107" s="282"/>
      <c r="F107" s="282"/>
      <c r="G107" s="282"/>
      <c r="H107" s="282"/>
      <c r="I107" s="282"/>
      <c r="J107" s="283"/>
    </row>
    <row r="108" spans="1:10" ht="45.75" thickTop="1">
      <c r="A108" s="92" t="s">
        <v>94</v>
      </c>
      <c r="B108" s="78" t="s">
        <v>99</v>
      </c>
      <c r="C108" s="96" t="s">
        <v>96</v>
      </c>
      <c r="D108" s="70" t="s">
        <v>88</v>
      </c>
      <c r="E108" s="71" t="s">
        <v>89</v>
      </c>
      <c r="F108" s="70" t="s">
        <v>90</v>
      </c>
      <c r="G108" s="72" t="s">
        <v>83</v>
      </c>
      <c r="H108" s="70" t="s">
        <v>84</v>
      </c>
      <c r="I108" s="72" t="s">
        <v>85</v>
      </c>
      <c r="J108" s="96" t="s">
        <v>102</v>
      </c>
    </row>
    <row r="109" spans="1:10" ht="15">
      <c r="A109" s="154"/>
      <c r="B109" s="155"/>
      <c r="C109" s="156"/>
      <c r="D109" s="157"/>
      <c r="E109" s="156"/>
      <c r="F109" s="157"/>
      <c r="G109" s="156"/>
      <c r="H109" s="157"/>
      <c r="I109" s="156"/>
      <c r="J109" s="98">
        <f>SUM(Table35623781845[[#This Row],[231 Program]:[State Admin: 1938001]])</f>
        <v>0</v>
      </c>
    </row>
    <row r="110" spans="1:10" ht="15">
      <c r="A110" s="158"/>
      <c r="B110" s="159"/>
      <c r="C110" s="160"/>
      <c r="D110" s="157"/>
      <c r="E110" s="156"/>
      <c r="F110" s="157"/>
      <c r="G110" s="156"/>
      <c r="H110" s="157"/>
      <c r="I110" s="156"/>
      <c r="J110" s="98">
        <f>SUM(Table35623781845[[#This Row],[231 Program]:[State Admin: 1938001]])</f>
        <v>0</v>
      </c>
    </row>
    <row r="111" spans="1:10" ht="15">
      <c r="A111" s="158"/>
      <c r="B111" s="159"/>
      <c r="C111" s="156"/>
      <c r="D111" s="157"/>
      <c r="E111" s="156"/>
      <c r="F111" s="157"/>
      <c r="G111" s="156"/>
      <c r="H111" s="157"/>
      <c r="I111" s="156"/>
      <c r="J111" s="151">
        <f>SUM(Table35623781845[[#This Row],[231 Program]:[State Admin: 1938001]])</f>
        <v>0</v>
      </c>
    </row>
    <row r="112" spans="1:10" ht="15">
      <c r="A112" s="158"/>
      <c r="B112" s="159"/>
      <c r="C112" s="156"/>
      <c r="D112" s="157"/>
      <c r="E112" s="156"/>
      <c r="F112" s="157"/>
      <c r="G112" s="156"/>
      <c r="H112" s="157"/>
      <c r="I112" s="156"/>
      <c r="J112" s="151">
        <f>SUM(Table35623781845[[#This Row],[231 Program]:[State Admin: 1938001]])</f>
        <v>0</v>
      </c>
    </row>
    <row r="113" spans="1:10" ht="15">
      <c r="A113" s="158"/>
      <c r="B113" s="159"/>
      <c r="C113" s="160"/>
      <c r="D113" s="157"/>
      <c r="E113" s="156"/>
      <c r="F113" s="157"/>
      <c r="G113" s="156"/>
      <c r="H113" s="157"/>
      <c r="I113" s="156"/>
      <c r="J113" s="98">
        <f>SUM(Table35623781845[[#This Row],[231 Program]:[State Admin: 1938001]])</f>
        <v>0</v>
      </c>
    </row>
    <row r="114" spans="1:10" ht="15">
      <c r="A114" s="158"/>
      <c r="B114" s="159"/>
      <c r="C114" s="160"/>
      <c r="D114" s="157"/>
      <c r="E114" s="156"/>
      <c r="F114" s="157"/>
      <c r="G114" s="156"/>
      <c r="H114" s="157"/>
      <c r="I114" s="156"/>
      <c r="J114" s="98">
        <f>SUM(Table35623781845[[#This Row],[231 Program]:[State Admin: 1938001]])</f>
        <v>0</v>
      </c>
    </row>
    <row r="115" spans="1:10" ht="15">
      <c r="A115" s="158"/>
      <c r="B115" s="159"/>
      <c r="C115" s="160"/>
      <c r="D115" s="157"/>
      <c r="E115" s="156"/>
      <c r="F115" s="157"/>
      <c r="G115" s="156"/>
      <c r="H115" s="157"/>
      <c r="I115" s="156"/>
      <c r="J115" s="98">
        <f>SUM(Table35623781845[[#This Row],[231 Program]:[State Admin: 1938001]])</f>
        <v>0</v>
      </c>
    </row>
    <row r="116" spans="1:10" ht="15">
      <c r="A116" s="158"/>
      <c r="B116" s="159"/>
      <c r="C116" s="160"/>
      <c r="D116" s="157"/>
      <c r="E116" s="156"/>
      <c r="F116" s="157"/>
      <c r="G116" s="156"/>
      <c r="H116" s="157"/>
      <c r="I116" s="156"/>
      <c r="J116" s="98">
        <f>SUM(Table35623781845[[#This Row],[231 Program]:[State Admin: 1938001]])</f>
        <v>0</v>
      </c>
    </row>
    <row r="117" spans="1:10" ht="15.75" thickBot="1">
      <c r="A117" s="94" t="s">
        <v>16</v>
      </c>
      <c r="B117" s="95"/>
      <c r="C117" s="97">
        <f aca="true" t="shared" si="7" ref="C117:I117">SUM(C109:C116)</f>
        <v>0</v>
      </c>
      <c r="D117" s="88">
        <f t="shared" si="7"/>
        <v>0</v>
      </c>
      <c r="E117" s="88">
        <f t="shared" si="7"/>
        <v>0</v>
      </c>
      <c r="F117" s="88">
        <f t="shared" si="7"/>
        <v>0</v>
      </c>
      <c r="G117" s="88">
        <f t="shared" si="7"/>
        <v>0</v>
      </c>
      <c r="H117" s="88">
        <f t="shared" si="7"/>
        <v>0</v>
      </c>
      <c r="I117" s="88">
        <f t="shared" si="7"/>
        <v>0</v>
      </c>
      <c r="J117" s="97">
        <f>SUM(Table35623781845[[#This Row],[231 Program]:[State Admin: 1938001]])</f>
        <v>0</v>
      </c>
    </row>
    <row r="118" ht="15.75" thickTop="1"/>
    <row r="119" spans="1:10" ht="16.5" thickBot="1">
      <c r="A119" s="274" t="s">
        <v>100</v>
      </c>
      <c r="B119" s="229"/>
      <c r="C119" s="229"/>
      <c r="D119" s="229"/>
      <c r="E119" s="229"/>
      <c r="F119" s="229"/>
      <c r="G119" s="229"/>
      <c r="H119" s="229"/>
      <c r="I119" s="229"/>
      <c r="J119" s="229"/>
    </row>
    <row r="120" spans="1:10" ht="17.25" thickBot="1" thickTop="1">
      <c r="A120" s="284" t="s">
        <v>93</v>
      </c>
      <c r="B120" s="285"/>
      <c r="C120" s="286"/>
      <c r="D120" s="287" t="s">
        <v>109</v>
      </c>
      <c r="E120" s="282"/>
      <c r="F120" s="282"/>
      <c r="G120" s="282"/>
      <c r="H120" s="282"/>
      <c r="I120" s="282"/>
      <c r="J120" s="283"/>
    </row>
    <row r="121" spans="1:10" ht="45.75" thickTop="1">
      <c r="A121" s="92" t="s">
        <v>101</v>
      </c>
      <c r="B121" s="78" t="s">
        <v>95</v>
      </c>
      <c r="C121" s="79" t="s">
        <v>96</v>
      </c>
      <c r="D121" s="161" t="s">
        <v>88</v>
      </c>
      <c r="E121" s="162" t="s">
        <v>89</v>
      </c>
      <c r="F121" s="70" t="s">
        <v>90</v>
      </c>
      <c r="G121" s="72" t="s">
        <v>83</v>
      </c>
      <c r="H121" s="70" t="s">
        <v>84</v>
      </c>
      <c r="I121" s="72" t="s">
        <v>85</v>
      </c>
      <c r="J121" s="96" t="s">
        <v>102</v>
      </c>
    </row>
    <row r="122" spans="1:10" ht="15">
      <c r="A122" s="154"/>
      <c r="B122" s="155"/>
      <c r="C122" s="165"/>
      <c r="D122" s="166"/>
      <c r="E122" s="167"/>
      <c r="F122" s="157"/>
      <c r="G122" s="156"/>
      <c r="H122" s="157"/>
      <c r="I122" s="156"/>
      <c r="J122" s="98">
        <f>SUM(Table356237891946[[#This Row],[231 Program]:[State Admin: 1938001]])</f>
        <v>0</v>
      </c>
    </row>
    <row r="123" spans="1:10" ht="15">
      <c r="A123" s="158"/>
      <c r="B123" s="159"/>
      <c r="C123" s="168"/>
      <c r="D123" s="157"/>
      <c r="E123" s="156"/>
      <c r="F123" s="157"/>
      <c r="G123" s="156"/>
      <c r="H123" s="157"/>
      <c r="I123" s="156"/>
      <c r="J123" s="98">
        <f>SUM(Table356237891946[[#This Row],[231 Program]:[State Admin: 1938001]])</f>
        <v>0</v>
      </c>
    </row>
    <row r="124" spans="1:10" ht="15">
      <c r="A124" s="158"/>
      <c r="B124" s="159"/>
      <c r="C124" s="165"/>
      <c r="D124" s="157"/>
      <c r="E124" s="156"/>
      <c r="F124" s="157"/>
      <c r="G124" s="156"/>
      <c r="H124" s="157"/>
      <c r="I124" s="156"/>
      <c r="J124" s="151">
        <f>SUM(Table356237891946[[#This Row],[231 Program]:[State Admin: 1938001]])</f>
        <v>0</v>
      </c>
    </row>
    <row r="125" spans="1:10" ht="15">
      <c r="A125" s="158"/>
      <c r="B125" s="159"/>
      <c r="C125" s="165"/>
      <c r="D125" s="157"/>
      <c r="E125" s="156"/>
      <c r="F125" s="157"/>
      <c r="G125" s="156"/>
      <c r="H125" s="157"/>
      <c r="I125" s="156"/>
      <c r="J125" s="151">
        <f>SUM(Table356237891946[[#This Row],[231 Program]:[State Admin: 1938001]])</f>
        <v>0</v>
      </c>
    </row>
    <row r="126" spans="1:10" ht="15">
      <c r="A126" s="158"/>
      <c r="B126" s="159"/>
      <c r="C126" s="165"/>
      <c r="D126" s="157"/>
      <c r="E126" s="156"/>
      <c r="F126" s="157"/>
      <c r="G126" s="156"/>
      <c r="H126" s="157"/>
      <c r="I126" s="156"/>
      <c r="J126" s="151">
        <f>SUM(Table356237891946[[#This Row],[231 Program]:[State Admin: 1938001]])</f>
        <v>0</v>
      </c>
    </row>
    <row r="127" spans="1:10" ht="15">
      <c r="A127" s="158"/>
      <c r="B127" s="159"/>
      <c r="C127" s="168"/>
      <c r="D127" s="157"/>
      <c r="E127" s="156"/>
      <c r="F127" s="157"/>
      <c r="G127" s="156"/>
      <c r="H127" s="157"/>
      <c r="I127" s="156"/>
      <c r="J127" s="98">
        <f>SUM(Table356237891946[[#This Row],[231 Program]:[State Admin: 1938001]])</f>
        <v>0</v>
      </c>
    </row>
    <row r="128" spans="1:10" ht="15">
      <c r="A128" s="158"/>
      <c r="B128" s="159"/>
      <c r="C128" s="168"/>
      <c r="D128" s="157"/>
      <c r="E128" s="156"/>
      <c r="F128" s="157"/>
      <c r="G128" s="156"/>
      <c r="H128" s="157"/>
      <c r="I128" s="156"/>
      <c r="J128" s="98">
        <f>SUM(Table356237891946[[#This Row],[231 Program]:[State Admin: 1938001]])</f>
        <v>0</v>
      </c>
    </row>
    <row r="129" spans="1:10" ht="15">
      <c r="A129" s="158"/>
      <c r="B129" s="159"/>
      <c r="C129" s="168"/>
      <c r="D129" s="169"/>
      <c r="E129" s="170"/>
      <c r="F129" s="157"/>
      <c r="G129" s="156"/>
      <c r="H129" s="157"/>
      <c r="I129" s="156"/>
      <c r="J129" s="98">
        <f>SUM(Table356237891946[[#This Row],[231 Program]:[State Admin: 1938001]])</f>
        <v>0</v>
      </c>
    </row>
    <row r="130" spans="1:10" ht="15.75" thickBot="1">
      <c r="A130" s="94" t="s">
        <v>16</v>
      </c>
      <c r="B130" s="95"/>
      <c r="C130" s="108">
        <f aca="true" t="shared" si="8" ref="C130:I130">SUM(C122:C129)</f>
        <v>0</v>
      </c>
      <c r="D130" s="163">
        <f t="shared" si="8"/>
        <v>0</v>
      </c>
      <c r="E130" s="164">
        <f t="shared" si="8"/>
        <v>0</v>
      </c>
      <c r="F130" s="88">
        <f t="shared" si="8"/>
        <v>0</v>
      </c>
      <c r="G130" s="89">
        <f t="shared" si="8"/>
        <v>0</v>
      </c>
      <c r="H130" s="88">
        <f t="shared" si="8"/>
        <v>0</v>
      </c>
      <c r="I130" s="88">
        <f t="shared" si="8"/>
        <v>0</v>
      </c>
      <c r="J130" s="97">
        <f>SUM(Table356237891946[[#This Row],[231 Program]:[State Admin: 1938001]])</f>
        <v>0</v>
      </c>
    </row>
    <row r="131" ht="15.75" thickTop="1"/>
  </sheetData>
  <mergeCells count="27">
    <mergeCell ref="A1:L1"/>
    <mergeCell ref="A2:E2"/>
    <mergeCell ref="F2:L2"/>
    <mergeCell ref="A22:M22"/>
    <mergeCell ref="A23:F23"/>
    <mergeCell ref="G23:M23"/>
    <mergeCell ref="A40:J40"/>
    <mergeCell ref="A42:C42"/>
    <mergeCell ref="D42:J42"/>
    <mergeCell ref="A54:J54"/>
    <mergeCell ref="A55:C55"/>
    <mergeCell ref="D55:J55"/>
    <mergeCell ref="A67:J67"/>
    <mergeCell ref="A68:C68"/>
    <mergeCell ref="D68:J68"/>
    <mergeCell ref="A80:J80"/>
    <mergeCell ref="A81:C81"/>
    <mergeCell ref="D81:J81"/>
    <mergeCell ref="A119:J119"/>
    <mergeCell ref="A120:C120"/>
    <mergeCell ref="D120:J120"/>
    <mergeCell ref="A93:J93"/>
    <mergeCell ref="A94:C94"/>
    <mergeCell ref="D94:J94"/>
    <mergeCell ref="A106:J106"/>
    <mergeCell ref="A107:C107"/>
    <mergeCell ref="D107:J107"/>
  </mergeCells>
  <conditionalFormatting sqref="J65">
    <cfRule type="cellIs" priority="9" dxfId="140" operator="equal">
      <formula>$C$69</formula>
    </cfRule>
  </conditionalFormatting>
  <conditionalFormatting sqref="J91">
    <cfRule type="cellIs" priority="8" dxfId="140" operator="equal">
      <formula>$C$95</formula>
    </cfRule>
  </conditionalFormatting>
  <conditionalFormatting sqref="J104">
    <cfRule type="cellIs" priority="7" dxfId="140" operator="equal">
      <formula>$C$108</formula>
    </cfRule>
  </conditionalFormatting>
  <conditionalFormatting sqref="J117">
    <cfRule type="cellIs" priority="6" dxfId="140" operator="equal">
      <formula>$C$121</formula>
    </cfRule>
  </conditionalFormatting>
  <conditionalFormatting sqref="J130">
    <cfRule type="cellIs" priority="5" dxfId="140" operator="equal">
      <formula>$C$121</formula>
    </cfRule>
  </conditionalFormatting>
  <conditionalFormatting sqref="J77">
    <cfRule type="cellIs" priority="4" dxfId="140" operator="equal">
      <formula>$C$69</formula>
    </cfRule>
  </conditionalFormatting>
  <conditionalFormatting sqref="J52">
    <cfRule type="cellIs" priority="1" dxfId="140" operator="equal">
      <formula>$C$52</formula>
    </cfRule>
    <cfRule type="cellIs" priority="3" dxfId="140" operator="equal">
      <formula>$C$56</formula>
    </cfRule>
  </conditionalFormatting>
  <conditionalFormatting sqref="M38">
    <cfRule type="cellIs" priority="2" dxfId="140" operator="equal">
      <formula>$F$38</formula>
    </cfRule>
  </conditionalFormatting>
  <printOptions/>
  <pageMargins left="0.7" right="0.7" top="0.75" bottom="0.75" header="0.3" footer="0.3"/>
  <pageSetup horizontalDpi="600" verticalDpi="600" orientation="portrait" r:id="rId10"/>
  <tableParts>
    <tablePart r:id="rId6"/>
    <tablePart r:id="rId3"/>
    <tablePart r:id="rId1"/>
    <tablePart r:id="rId8"/>
    <tablePart r:id="rId7"/>
    <tablePart r:id="rId4"/>
    <tablePart r:id="rId9"/>
    <tablePart r:id="rId5"/>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30"/>
  <sheetViews>
    <sheetView workbookViewId="0" topLeftCell="A39">
      <selection activeCell="A41" sqref="A41"/>
    </sheetView>
  </sheetViews>
  <sheetFormatPr defaultColWidth="8.7109375" defaultRowHeight="15"/>
  <cols>
    <col min="1" max="12" width="12.00390625" style="0" customWidth="1"/>
    <col min="13" max="13" width="10.421875" style="0" customWidth="1"/>
  </cols>
  <sheetData>
    <row r="1" spans="1:12" ht="16.5" thickBot="1">
      <c r="A1" s="274" t="s">
        <v>6</v>
      </c>
      <c r="B1" s="229"/>
      <c r="C1" s="229"/>
      <c r="D1" s="229"/>
      <c r="E1" s="229"/>
      <c r="F1" s="229"/>
      <c r="G1" s="229"/>
      <c r="H1" s="229"/>
      <c r="I1" s="229"/>
      <c r="J1" s="229"/>
      <c r="K1" s="229"/>
      <c r="L1" s="229"/>
    </row>
    <row r="2" spans="1:12" ht="17.25" thickBot="1" thickTop="1">
      <c r="A2" s="275" t="s">
        <v>80</v>
      </c>
      <c r="B2" s="276"/>
      <c r="C2" s="276"/>
      <c r="D2" s="276"/>
      <c r="E2" s="277"/>
      <c r="F2" s="278" t="s">
        <v>107</v>
      </c>
      <c r="G2" s="278"/>
      <c r="H2" s="278"/>
      <c r="I2" s="278"/>
      <c r="J2" s="278"/>
      <c r="K2" s="278"/>
      <c r="L2" s="279"/>
    </row>
    <row r="3" spans="1:12" ht="46.5" thickBot="1" thickTop="1">
      <c r="A3" s="92" t="s">
        <v>81</v>
      </c>
      <c r="B3" s="78" t="s">
        <v>82</v>
      </c>
      <c r="C3" s="85" t="s">
        <v>105</v>
      </c>
      <c r="D3" s="85" t="s">
        <v>106</v>
      </c>
      <c r="E3" s="93" t="s">
        <v>108</v>
      </c>
      <c r="F3" s="90" t="s">
        <v>113</v>
      </c>
      <c r="G3" s="71" t="s">
        <v>114</v>
      </c>
      <c r="H3" s="70" t="s">
        <v>112</v>
      </c>
      <c r="I3" s="72" t="s">
        <v>83</v>
      </c>
      <c r="J3" s="70" t="s">
        <v>110</v>
      </c>
      <c r="K3" s="72" t="s">
        <v>111</v>
      </c>
      <c r="L3" s="73" t="s">
        <v>102</v>
      </c>
    </row>
    <row r="4" spans="1:12" ht="15.75" thickTop="1">
      <c r="A4" s="99"/>
      <c r="B4" s="100"/>
      <c r="C4" s="101"/>
      <c r="D4" s="101"/>
      <c r="E4" s="87">
        <f>Table312[[#This Row],[Monthly Salary]]+Table312[[#This Row],[Monthly Benefits]]</f>
        <v>0</v>
      </c>
      <c r="F4" s="101"/>
      <c r="G4" s="102"/>
      <c r="H4" s="103"/>
      <c r="I4" s="104"/>
      <c r="J4" s="103"/>
      <c r="K4" s="104"/>
      <c r="L4" s="86">
        <f>SUM(Table312[[#This Row],[231 Program ]:[State Admin]])</f>
        <v>0</v>
      </c>
    </row>
    <row r="5" spans="1:12" ht="15">
      <c r="A5" s="99"/>
      <c r="B5" s="100"/>
      <c r="C5" s="101"/>
      <c r="D5" s="101"/>
      <c r="E5" s="87">
        <f>Table312[[#This Row],[Monthly Salary]]+Table312[[#This Row],[Monthly Benefits]]</f>
        <v>0</v>
      </c>
      <c r="F5" s="101"/>
      <c r="G5" s="102"/>
      <c r="H5" s="103"/>
      <c r="I5" s="104"/>
      <c r="J5" s="103"/>
      <c r="K5" s="104"/>
      <c r="L5" s="86">
        <f>SUM(Table312[[#This Row],[231 Program ]:[State Admin]])</f>
        <v>0</v>
      </c>
    </row>
    <row r="6" spans="1:12" ht="15">
      <c r="A6" s="99"/>
      <c r="B6" s="100"/>
      <c r="C6" s="101"/>
      <c r="D6" s="101"/>
      <c r="E6" s="87">
        <f>Table312[[#This Row],[Monthly Salary]]+Table312[[#This Row],[Monthly Benefits]]</f>
        <v>0</v>
      </c>
      <c r="F6" s="101"/>
      <c r="G6" s="102"/>
      <c r="H6" s="103"/>
      <c r="I6" s="104"/>
      <c r="J6" s="103"/>
      <c r="K6" s="104"/>
      <c r="L6" s="86">
        <f>SUM(Table312[[#This Row],[231 Program ]:[State Admin]])</f>
        <v>0</v>
      </c>
    </row>
    <row r="7" spans="1:12" ht="15">
      <c r="A7" s="99"/>
      <c r="B7" s="100"/>
      <c r="C7" s="101"/>
      <c r="D7" s="101"/>
      <c r="E7" s="87">
        <f>Table312[[#This Row],[Monthly Salary]]+Table312[[#This Row],[Monthly Benefits]]</f>
        <v>0</v>
      </c>
      <c r="F7" s="101"/>
      <c r="G7" s="102"/>
      <c r="H7" s="103"/>
      <c r="I7" s="104"/>
      <c r="J7" s="103"/>
      <c r="K7" s="104"/>
      <c r="L7" s="86">
        <f>SUM(Table312[[#This Row],[231 Program ]:[State Admin]])</f>
        <v>0</v>
      </c>
    </row>
    <row r="8" spans="1:12" ht="15">
      <c r="A8" s="99"/>
      <c r="B8" s="100"/>
      <c r="C8" s="101"/>
      <c r="D8" s="101"/>
      <c r="E8" s="87">
        <f>Table312[[#This Row],[Monthly Salary]]+Table312[[#This Row],[Monthly Benefits]]</f>
        <v>0</v>
      </c>
      <c r="F8" s="101"/>
      <c r="G8" s="102"/>
      <c r="H8" s="103"/>
      <c r="I8" s="104"/>
      <c r="J8" s="103"/>
      <c r="K8" s="104"/>
      <c r="L8" s="86">
        <f>SUM(Table312[[#This Row],[231 Program ]:[State Admin]])</f>
        <v>0</v>
      </c>
    </row>
    <row r="9" spans="1:12" ht="15">
      <c r="A9" s="99"/>
      <c r="B9" s="100"/>
      <c r="C9" s="101"/>
      <c r="D9" s="101"/>
      <c r="E9" s="87">
        <f>Table312[[#This Row],[Monthly Salary]]+Table312[[#This Row],[Monthly Benefits]]</f>
        <v>0</v>
      </c>
      <c r="F9" s="101"/>
      <c r="G9" s="102"/>
      <c r="H9" s="103"/>
      <c r="I9" s="104"/>
      <c r="J9" s="103"/>
      <c r="K9" s="104"/>
      <c r="L9" s="86">
        <f>SUM(Table312[[#This Row],[231 Program ]:[State Admin]])</f>
        <v>0</v>
      </c>
    </row>
    <row r="10" spans="1:12" ht="15">
      <c r="A10" s="99"/>
      <c r="B10" s="100"/>
      <c r="C10" s="101"/>
      <c r="D10" s="101"/>
      <c r="E10" s="87">
        <f>Table312[[#This Row],[Monthly Salary]]+Table312[[#This Row],[Monthly Benefits]]</f>
        <v>0</v>
      </c>
      <c r="F10" s="101"/>
      <c r="G10" s="102"/>
      <c r="H10" s="103"/>
      <c r="I10" s="104"/>
      <c r="J10" s="103"/>
      <c r="K10" s="104"/>
      <c r="L10" s="86">
        <f>SUM(Table312[[#This Row],[231 Program ]:[State Admin]])</f>
        <v>0</v>
      </c>
    </row>
    <row r="11" spans="1:12" ht="15">
      <c r="A11" s="99"/>
      <c r="B11" s="100"/>
      <c r="C11" s="101"/>
      <c r="D11" s="101"/>
      <c r="E11" s="87">
        <f>Table312[[#This Row],[Monthly Salary]]+Table312[[#This Row],[Monthly Benefits]]</f>
        <v>0</v>
      </c>
      <c r="F11" s="101"/>
      <c r="G11" s="102"/>
      <c r="H11" s="103"/>
      <c r="I11" s="104"/>
      <c r="J11" s="103"/>
      <c r="K11" s="104"/>
      <c r="L11" s="86">
        <f>SUM(Table312[[#This Row],[231 Program ]:[State Admin]])</f>
        <v>0</v>
      </c>
    </row>
    <row r="12" spans="1:12" ht="15">
      <c r="A12" s="99"/>
      <c r="B12" s="100"/>
      <c r="C12" s="101"/>
      <c r="D12" s="101"/>
      <c r="E12" s="87">
        <f>Table312[[#This Row],[Monthly Salary]]+Table312[[#This Row],[Monthly Benefits]]</f>
        <v>0</v>
      </c>
      <c r="F12" s="101"/>
      <c r="G12" s="102"/>
      <c r="H12" s="103"/>
      <c r="I12" s="104"/>
      <c r="J12" s="103"/>
      <c r="K12" s="104"/>
      <c r="L12" s="86">
        <f>SUM(Table312[[#This Row],[231 Program ]:[State Admin]])</f>
        <v>0</v>
      </c>
    </row>
    <row r="13" spans="1:12" ht="15">
      <c r="A13" s="99"/>
      <c r="B13" s="100"/>
      <c r="C13" s="101"/>
      <c r="D13" s="101"/>
      <c r="E13" s="87">
        <f>Table312[[#This Row],[Monthly Salary]]+Table312[[#This Row],[Monthly Benefits]]</f>
        <v>0</v>
      </c>
      <c r="F13" s="101"/>
      <c r="G13" s="102"/>
      <c r="H13" s="103"/>
      <c r="I13" s="104"/>
      <c r="J13" s="103"/>
      <c r="K13" s="104"/>
      <c r="L13" s="86">
        <f>SUM(Table312[[#This Row],[231 Program ]:[State Admin]])</f>
        <v>0</v>
      </c>
    </row>
    <row r="14" spans="1:12" ht="15">
      <c r="A14" s="99"/>
      <c r="B14" s="100"/>
      <c r="C14" s="101"/>
      <c r="D14" s="101"/>
      <c r="E14" s="87">
        <f>Table312[[#This Row],[Monthly Salary]]+Table312[[#This Row],[Monthly Benefits]]</f>
        <v>0</v>
      </c>
      <c r="F14" s="101"/>
      <c r="G14" s="102"/>
      <c r="H14" s="103"/>
      <c r="I14" s="104"/>
      <c r="J14" s="103"/>
      <c r="K14" s="104"/>
      <c r="L14" s="86">
        <f>SUM(Table312[[#This Row],[231 Program ]:[State Admin]])</f>
        <v>0</v>
      </c>
    </row>
    <row r="15" spans="1:12" ht="15">
      <c r="A15" s="99"/>
      <c r="B15" s="100"/>
      <c r="C15" s="101"/>
      <c r="D15" s="101"/>
      <c r="E15" s="87">
        <f>Table312[[#This Row],[Monthly Salary]]+Table312[[#This Row],[Monthly Benefits]]</f>
        <v>0</v>
      </c>
      <c r="F15" s="101"/>
      <c r="G15" s="102"/>
      <c r="H15" s="103"/>
      <c r="I15" s="104"/>
      <c r="J15" s="103"/>
      <c r="K15" s="104"/>
      <c r="L15" s="86">
        <f>SUM(Table312[[#This Row],[231 Program ]:[State Admin]])</f>
        <v>0</v>
      </c>
    </row>
    <row r="16" spans="1:12" ht="15">
      <c r="A16" s="99"/>
      <c r="B16" s="100"/>
      <c r="C16" s="101"/>
      <c r="D16" s="101"/>
      <c r="E16" s="87">
        <f>Table312[[#This Row],[Monthly Salary]]+Table312[[#This Row],[Monthly Benefits]]</f>
        <v>0</v>
      </c>
      <c r="F16" s="101"/>
      <c r="G16" s="102"/>
      <c r="H16" s="103"/>
      <c r="I16" s="104"/>
      <c r="J16" s="103"/>
      <c r="K16" s="104"/>
      <c r="L16" s="86">
        <f>SUM(Table312[[#This Row],[231 Program ]:[State Admin]])</f>
        <v>0</v>
      </c>
    </row>
    <row r="17" spans="1:12" ht="15">
      <c r="A17" s="99"/>
      <c r="B17" s="100"/>
      <c r="C17" s="101"/>
      <c r="D17" s="101"/>
      <c r="E17" s="87">
        <f>Table312[[#This Row],[Monthly Salary]]+Table312[[#This Row],[Monthly Benefits]]</f>
        <v>0</v>
      </c>
      <c r="F17" s="101"/>
      <c r="G17" s="102"/>
      <c r="H17" s="103"/>
      <c r="I17" s="104"/>
      <c r="J17" s="103"/>
      <c r="K17" s="104"/>
      <c r="L17" s="86">
        <f>SUM(Table312[[#This Row],[231 Program ]:[State Admin]])</f>
        <v>0</v>
      </c>
    </row>
    <row r="18" spans="1:12" ht="15">
      <c r="A18" s="99"/>
      <c r="B18" s="100"/>
      <c r="C18" s="101"/>
      <c r="D18" s="101"/>
      <c r="E18" s="87">
        <f>Table312[[#This Row],[Monthly Salary]]+Table312[[#This Row],[Monthly Benefits]]</f>
        <v>0</v>
      </c>
      <c r="F18" s="101"/>
      <c r="G18" s="102"/>
      <c r="H18" s="103"/>
      <c r="I18" s="104"/>
      <c r="J18" s="103"/>
      <c r="K18" s="104"/>
      <c r="L18" s="86">
        <f>SUM(Table312[[#This Row],[231 Program ]:[State Admin]])</f>
        <v>0</v>
      </c>
    </row>
    <row r="19" spans="1:12" ht="15">
      <c r="A19" s="120"/>
      <c r="B19" s="121"/>
      <c r="C19" s="110"/>
      <c r="D19" s="110"/>
      <c r="E19" s="109">
        <f>Table312[[#This Row],[Monthly Salary]]+Table312[[#This Row],[Monthly Benefits]]</f>
        <v>0</v>
      </c>
      <c r="F19" s="110"/>
      <c r="G19" s="122"/>
      <c r="H19" s="123"/>
      <c r="I19" s="124"/>
      <c r="J19" s="123"/>
      <c r="K19" s="124"/>
      <c r="L19" s="119">
        <f>SUM(Table312[[#This Row],[231 Program ]:[State Admin]])</f>
        <v>0</v>
      </c>
    </row>
    <row r="20" spans="1:12" ht="15">
      <c r="A20" s="117" t="s">
        <v>16</v>
      </c>
      <c r="B20" s="117"/>
      <c r="C20" s="118">
        <f>SUM(C4:C19)</f>
        <v>0</v>
      </c>
      <c r="D20" s="118">
        <f>SUM(D4:D19)</f>
        <v>0</v>
      </c>
      <c r="E20" s="118">
        <f>Table312[[#This Row],[Monthly Salary]]+Table312[[#This Row],[Monthly Benefits]]</f>
        <v>0</v>
      </c>
      <c r="F20" s="118">
        <f aca="true" t="shared" si="0" ref="F20:K20">SUM(F4:F19)</f>
        <v>0</v>
      </c>
      <c r="G20" s="118">
        <f t="shared" si="0"/>
        <v>0</v>
      </c>
      <c r="H20" s="118">
        <f t="shared" si="0"/>
        <v>0</v>
      </c>
      <c r="I20" s="118">
        <f t="shared" si="0"/>
        <v>0</v>
      </c>
      <c r="J20" s="118">
        <f t="shared" si="0"/>
        <v>0</v>
      </c>
      <c r="K20" s="118">
        <f t="shared" si="0"/>
        <v>0</v>
      </c>
      <c r="L20" s="118">
        <f>SUM(L4:L19)</f>
        <v>0</v>
      </c>
    </row>
    <row r="21" spans="1:12" ht="15">
      <c r="A21" s="105"/>
      <c r="B21" s="105"/>
      <c r="C21" s="106"/>
      <c r="D21" s="106"/>
      <c r="E21" s="107"/>
      <c r="F21" s="77"/>
      <c r="G21" s="77"/>
      <c r="H21" s="77"/>
      <c r="I21" s="77"/>
      <c r="J21" s="77"/>
      <c r="K21" s="77"/>
      <c r="L21" s="107"/>
    </row>
    <row r="22" spans="1:13" ht="15.75">
      <c r="A22" s="291" t="s">
        <v>7</v>
      </c>
      <c r="B22" s="229"/>
      <c r="C22" s="229"/>
      <c r="D22" s="229"/>
      <c r="E22" s="229"/>
      <c r="F22" s="229"/>
      <c r="G22" s="229"/>
      <c r="H22" s="229"/>
      <c r="I22" s="229"/>
      <c r="J22" s="229"/>
      <c r="K22" s="229"/>
      <c r="L22" s="229"/>
      <c r="M22" s="292"/>
    </row>
    <row r="23" spans="1:13" ht="16.5" thickBot="1">
      <c r="A23" s="295" t="s">
        <v>80</v>
      </c>
      <c r="B23" s="296"/>
      <c r="C23" s="296"/>
      <c r="D23" s="296"/>
      <c r="E23" s="296"/>
      <c r="F23" s="296"/>
      <c r="G23" s="293" t="s">
        <v>109</v>
      </c>
      <c r="H23" s="293"/>
      <c r="I23" s="293"/>
      <c r="J23" s="293"/>
      <c r="K23" s="293"/>
      <c r="L23" s="293"/>
      <c r="M23" s="294"/>
    </row>
    <row r="24" spans="1:13" ht="45.75" thickTop="1">
      <c r="A24" s="114" t="s">
        <v>81</v>
      </c>
      <c r="B24" s="85" t="s">
        <v>82</v>
      </c>
      <c r="C24" s="85" t="s">
        <v>103</v>
      </c>
      <c r="D24" s="85" t="s">
        <v>104</v>
      </c>
      <c r="E24" s="115" t="s">
        <v>116</v>
      </c>
      <c r="F24" s="93" t="s">
        <v>108</v>
      </c>
      <c r="G24" s="114" t="s">
        <v>88</v>
      </c>
      <c r="H24" s="93" t="s">
        <v>89</v>
      </c>
      <c r="I24" s="114" t="s">
        <v>90</v>
      </c>
      <c r="J24" s="116" t="s">
        <v>83</v>
      </c>
      <c r="K24" s="114" t="s">
        <v>115</v>
      </c>
      <c r="L24" s="116" t="s">
        <v>111</v>
      </c>
      <c r="M24" s="115" t="s">
        <v>102</v>
      </c>
    </row>
    <row r="25" spans="1:13" ht="15">
      <c r="A25" s="99"/>
      <c r="B25" s="111"/>
      <c r="C25" s="111"/>
      <c r="D25" s="112"/>
      <c r="E25" s="113"/>
      <c r="F25" s="87">
        <f>(Table3513[[#This Row],[Hours Worked]]*Table3513[[#This Row],[Hourly Rate]])+Table3513[[#This Row],[Benefits]]</f>
        <v>0</v>
      </c>
      <c r="G25" s="103"/>
      <c r="H25" s="102"/>
      <c r="I25" s="103"/>
      <c r="J25" s="104"/>
      <c r="K25" s="103"/>
      <c r="L25" s="104"/>
      <c r="M25" s="74">
        <f>SUM(Table3513[[#This Row],[231 Program]:[State Admin]])</f>
        <v>0</v>
      </c>
    </row>
    <row r="26" spans="1:13" ht="15">
      <c r="A26" s="99"/>
      <c r="B26" s="111"/>
      <c r="C26" s="111"/>
      <c r="D26" s="112"/>
      <c r="E26" s="113"/>
      <c r="F26" s="87">
        <f>(Table3513[[#This Row],[Hours Worked]]*Table3513[[#This Row],[Hourly Rate]])+Table3513[[#This Row],[Benefits]]</f>
        <v>0</v>
      </c>
      <c r="G26" s="103"/>
      <c r="H26" s="102"/>
      <c r="I26" s="103"/>
      <c r="J26" s="104"/>
      <c r="K26" s="103"/>
      <c r="L26" s="104"/>
      <c r="M26" s="74">
        <f>SUM(Table3513[[#This Row],[231 Program]:[State Admin]])</f>
        <v>0</v>
      </c>
    </row>
    <row r="27" spans="1:13" ht="15">
      <c r="A27" s="99"/>
      <c r="B27" s="111"/>
      <c r="C27" s="111"/>
      <c r="D27" s="112"/>
      <c r="E27" s="113"/>
      <c r="F27" s="87">
        <f>(Table3513[[#This Row],[Hours Worked]]*Table3513[[#This Row],[Hourly Rate]])+Table3513[[#This Row],[Benefits]]</f>
        <v>0</v>
      </c>
      <c r="G27" s="103"/>
      <c r="H27" s="102"/>
      <c r="I27" s="103"/>
      <c r="J27" s="104"/>
      <c r="K27" s="103"/>
      <c r="L27" s="104"/>
      <c r="M27" s="74">
        <f>SUM(Table3513[[#This Row],[231 Program]:[State Admin]])</f>
        <v>0</v>
      </c>
    </row>
    <row r="28" spans="1:13" ht="15">
      <c r="A28" s="99"/>
      <c r="B28" s="111"/>
      <c r="C28" s="111"/>
      <c r="D28" s="112"/>
      <c r="E28" s="113"/>
      <c r="F28" s="87">
        <f>(Table3513[[#This Row],[Hours Worked]]*Table3513[[#This Row],[Hourly Rate]])+Table3513[[#This Row],[Benefits]]</f>
        <v>0</v>
      </c>
      <c r="G28" s="103"/>
      <c r="H28" s="102"/>
      <c r="I28" s="103"/>
      <c r="J28" s="104"/>
      <c r="K28" s="103"/>
      <c r="L28" s="104"/>
      <c r="M28" s="74">
        <f>SUM(Table3513[[#This Row],[231 Program]:[State Admin]])</f>
        <v>0</v>
      </c>
    </row>
    <row r="29" spans="1:13" ht="15">
      <c r="A29" s="99"/>
      <c r="B29" s="111"/>
      <c r="C29" s="111"/>
      <c r="D29" s="112"/>
      <c r="E29" s="113"/>
      <c r="F29" s="87">
        <f>(Table3513[[#This Row],[Hours Worked]]*Table3513[[#This Row],[Hourly Rate]])+Table3513[[#This Row],[Benefits]]</f>
        <v>0</v>
      </c>
      <c r="G29" s="103"/>
      <c r="H29" s="102"/>
      <c r="I29" s="103"/>
      <c r="J29" s="104"/>
      <c r="K29" s="103"/>
      <c r="L29" s="104"/>
      <c r="M29" s="74">
        <f>SUM(Table3513[[#This Row],[231 Program]:[State Admin]])</f>
        <v>0</v>
      </c>
    </row>
    <row r="30" spans="1:13" ht="15">
      <c r="A30" s="99"/>
      <c r="B30" s="111"/>
      <c r="C30" s="111"/>
      <c r="D30" s="112"/>
      <c r="E30" s="113"/>
      <c r="F30" s="87">
        <f>(Table3513[[#This Row],[Hours Worked]]*Table3513[[#This Row],[Hourly Rate]])+Table3513[[#This Row],[Benefits]]</f>
        <v>0</v>
      </c>
      <c r="G30" s="103"/>
      <c r="H30" s="102"/>
      <c r="I30" s="103"/>
      <c r="J30" s="104"/>
      <c r="K30" s="103"/>
      <c r="L30" s="104"/>
      <c r="M30" s="74">
        <f>SUM(Table3513[[#This Row],[231 Program]:[State Admin]])</f>
        <v>0</v>
      </c>
    </row>
    <row r="31" spans="1:13" ht="15">
      <c r="A31" s="99"/>
      <c r="B31" s="111"/>
      <c r="C31" s="111"/>
      <c r="D31" s="112"/>
      <c r="E31" s="113"/>
      <c r="F31" s="87">
        <f>(Table3513[[#This Row],[Hours Worked]]*Table3513[[#This Row],[Hourly Rate]])+Table3513[[#This Row],[Benefits]]</f>
        <v>0</v>
      </c>
      <c r="G31" s="103"/>
      <c r="H31" s="102"/>
      <c r="I31" s="103"/>
      <c r="J31" s="104"/>
      <c r="K31" s="103"/>
      <c r="L31" s="104"/>
      <c r="M31" s="74">
        <f>SUM(Table3513[[#This Row],[231 Program]:[State Admin]])</f>
        <v>0</v>
      </c>
    </row>
    <row r="32" spans="1:13" ht="15">
      <c r="A32" s="99"/>
      <c r="B32" s="111"/>
      <c r="C32" s="111"/>
      <c r="D32" s="112"/>
      <c r="E32" s="113"/>
      <c r="F32" s="87">
        <f>(Table3513[[#This Row],[Hours Worked]]*Table3513[[#This Row],[Hourly Rate]])+Table3513[[#This Row],[Benefits]]</f>
        <v>0</v>
      </c>
      <c r="G32" s="103"/>
      <c r="H32" s="102"/>
      <c r="I32" s="103"/>
      <c r="J32" s="104"/>
      <c r="K32" s="103"/>
      <c r="L32" s="104"/>
      <c r="M32" s="74">
        <f>SUM(Table3513[[#This Row],[231 Program]:[State Admin]])</f>
        <v>0</v>
      </c>
    </row>
    <row r="33" spans="1:13" ht="15">
      <c r="A33" s="99"/>
      <c r="B33" s="111"/>
      <c r="C33" s="111"/>
      <c r="D33" s="112"/>
      <c r="E33" s="113"/>
      <c r="F33" s="87">
        <f>(Table3513[[#This Row],[Hours Worked]]*Table3513[[#This Row],[Hourly Rate]])+Table3513[[#This Row],[Benefits]]</f>
        <v>0</v>
      </c>
      <c r="G33" s="103"/>
      <c r="H33" s="102"/>
      <c r="I33" s="103"/>
      <c r="J33" s="104"/>
      <c r="K33" s="103"/>
      <c r="L33" s="104"/>
      <c r="M33" s="74">
        <f>SUM(Table3513[[#This Row],[231 Program]:[State Admin]])</f>
        <v>0</v>
      </c>
    </row>
    <row r="34" spans="1:13" ht="15">
      <c r="A34" s="99"/>
      <c r="B34" s="111"/>
      <c r="C34" s="111"/>
      <c r="D34" s="112"/>
      <c r="E34" s="113"/>
      <c r="F34" s="87">
        <f>(Table3513[[#This Row],[Hours Worked]]*Table3513[[#This Row],[Hourly Rate]])+Table3513[[#This Row],[Benefits]]</f>
        <v>0</v>
      </c>
      <c r="G34" s="103"/>
      <c r="H34" s="102"/>
      <c r="I34" s="103"/>
      <c r="J34" s="104"/>
      <c r="K34" s="103"/>
      <c r="L34" s="104"/>
      <c r="M34" s="74">
        <f>SUM(Table3513[[#This Row],[231 Program]:[State Admin]])</f>
        <v>0</v>
      </c>
    </row>
    <row r="35" spans="1:13" ht="15">
      <c r="A35" s="99"/>
      <c r="B35" s="111"/>
      <c r="C35" s="111"/>
      <c r="D35" s="112"/>
      <c r="E35" s="113"/>
      <c r="F35" s="87">
        <f>(Table3513[[#This Row],[Hours Worked]]*Table3513[[#This Row],[Hourly Rate]])+Table3513[[#This Row],[Benefits]]</f>
        <v>0</v>
      </c>
      <c r="G35" s="103"/>
      <c r="H35" s="102"/>
      <c r="I35" s="103"/>
      <c r="J35" s="104"/>
      <c r="K35" s="103"/>
      <c r="L35" s="104"/>
      <c r="M35" s="74">
        <f>SUM(Table3513[[#This Row],[231 Program]:[State Admin]])</f>
        <v>0</v>
      </c>
    </row>
    <row r="36" spans="1:13" ht="15">
      <c r="A36" s="99"/>
      <c r="B36" s="111"/>
      <c r="C36" s="111"/>
      <c r="D36" s="112"/>
      <c r="E36" s="113"/>
      <c r="F36" s="87">
        <f>(Table3513[[#This Row],[Hours Worked]]*Table3513[[#This Row],[Hourly Rate]])+Table3513[[#This Row],[Benefits]]</f>
        <v>0</v>
      </c>
      <c r="G36" s="103"/>
      <c r="H36" s="102"/>
      <c r="I36" s="103"/>
      <c r="J36" s="104"/>
      <c r="K36" s="103"/>
      <c r="L36" s="104"/>
      <c r="M36" s="74">
        <f>SUM(Table3513[[#This Row],[231 Program]:[State Admin]])</f>
        <v>0</v>
      </c>
    </row>
    <row r="37" spans="1:13" ht="15">
      <c r="A37" s="99"/>
      <c r="B37" s="111"/>
      <c r="C37" s="111"/>
      <c r="D37" s="112"/>
      <c r="E37" s="113"/>
      <c r="F37" s="87">
        <f>(Table3513[[#This Row],[Hours Worked]]*Table3513[[#This Row],[Hourly Rate]])+Table3513[[#This Row],[Benefits]]</f>
        <v>0</v>
      </c>
      <c r="G37" s="103"/>
      <c r="H37" s="102"/>
      <c r="I37" s="103"/>
      <c r="J37" s="104"/>
      <c r="K37" s="103"/>
      <c r="L37" s="104"/>
      <c r="M37" s="74">
        <f>SUM(Table3513[[#This Row],[231 Program]:[State Admin]])</f>
        <v>0</v>
      </c>
    </row>
    <row r="38" spans="1:13" ht="15.75" thickBot="1">
      <c r="A38" s="94" t="s">
        <v>16</v>
      </c>
      <c r="B38" s="95"/>
      <c r="C38" s="91">
        <f>SUM(C25:C37)</f>
        <v>0</v>
      </c>
      <c r="D38" s="91">
        <f aca="true" t="shared" si="1" ref="D38:M38">SUM(D25:D37)</f>
        <v>0</v>
      </c>
      <c r="E38" s="91">
        <f t="shared" si="1"/>
        <v>0</v>
      </c>
      <c r="F38" s="91">
        <f t="shared" si="1"/>
        <v>0</v>
      </c>
      <c r="G38" s="91">
        <f t="shared" si="1"/>
        <v>0</v>
      </c>
      <c r="H38" s="91">
        <f t="shared" si="1"/>
        <v>0</v>
      </c>
      <c r="I38" s="91">
        <f t="shared" si="1"/>
        <v>0</v>
      </c>
      <c r="J38" s="91">
        <f t="shared" si="1"/>
        <v>0</v>
      </c>
      <c r="K38" s="91">
        <f t="shared" si="1"/>
        <v>0</v>
      </c>
      <c r="L38" s="91">
        <f t="shared" si="1"/>
        <v>0</v>
      </c>
      <c r="M38" s="91">
        <f t="shared" si="1"/>
        <v>0</v>
      </c>
    </row>
    <row r="39" ht="16.5" thickBot="1" thickTop="1"/>
    <row r="40" spans="1:11" ht="16.5" thickTop="1">
      <c r="A40" s="288" t="s">
        <v>91</v>
      </c>
      <c r="B40" s="289"/>
      <c r="C40" s="289"/>
      <c r="D40" s="289"/>
      <c r="E40" s="289"/>
      <c r="F40" s="289"/>
      <c r="G40" s="289"/>
      <c r="H40" s="289"/>
      <c r="I40" s="289"/>
      <c r="J40" s="290"/>
      <c r="K40" s="80"/>
    </row>
    <row r="41" spans="1:11" ht="16.5" thickBot="1">
      <c r="A41" s="126" t="s">
        <v>126</v>
      </c>
      <c r="B41" s="125"/>
      <c r="C41" s="125"/>
      <c r="D41" s="125"/>
      <c r="E41" s="125"/>
      <c r="F41" s="125"/>
      <c r="G41" s="125"/>
      <c r="H41" s="125"/>
      <c r="I41" s="125"/>
      <c r="J41" s="127"/>
      <c r="K41" s="81"/>
    </row>
    <row r="42" spans="1:11" ht="17.25" thickBot="1" thickTop="1">
      <c r="A42" s="280" t="s">
        <v>93</v>
      </c>
      <c r="B42" s="281"/>
      <c r="C42" s="281"/>
      <c r="D42" s="282" t="s">
        <v>109</v>
      </c>
      <c r="E42" s="282"/>
      <c r="F42" s="282"/>
      <c r="G42" s="282"/>
      <c r="H42" s="282"/>
      <c r="I42" s="282"/>
      <c r="J42" s="283"/>
      <c r="K42" s="80"/>
    </row>
    <row r="43" spans="1:10" ht="46.5" thickBot="1" thickTop="1">
      <c r="A43" s="128" t="s">
        <v>94</v>
      </c>
      <c r="B43" s="129" t="s">
        <v>95</v>
      </c>
      <c r="C43" s="129" t="s">
        <v>87</v>
      </c>
      <c r="D43" s="131" t="s">
        <v>88</v>
      </c>
      <c r="E43" s="132" t="s">
        <v>89</v>
      </c>
      <c r="F43" s="131" t="s">
        <v>90</v>
      </c>
      <c r="G43" s="132" t="s">
        <v>83</v>
      </c>
      <c r="H43" s="131" t="s">
        <v>84</v>
      </c>
      <c r="I43" s="132" t="s">
        <v>85</v>
      </c>
      <c r="J43" s="130" t="s">
        <v>86</v>
      </c>
    </row>
    <row r="44" spans="1:10" ht="15.75" thickTop="1">
      <c r="A44" s="133"/>
      <c r="B44" s="134"/>
      <c r="C44" s="135"/>
      <c r="D44" s="135"/>
      <c r="E44" s="135"/>
      <c r="F44" s="135"/>
      <c r="G44" s="135"/>
      <c r="H44" s="135"/>
      <c r="I44" s="135"/>
      <c r="J44" s="136">
        <f>SUM(Table35614[[#This Row],[231 Program]:[State Admin: 1938001]])</f>
        <v>0</v>
      </c>
    </row>
    <row r="45" spans="1:10" ht="15">
      <c r="A45" s="99"/>
      <c r="B45" s="137"/>
      <c r="C45" s="137"/>
      <c r="D45" s="137"/>
      <c r="E45" s="137"/>
      <c r="F45" s="137"/>
      <c r="G45" s="137"/>
      <c r="H45" s="137"/>
      <c r="I45" s="137"/>
      <c r="J45" s="138">
        <f>SUM(Table35614[[#This Row],[231 Program]:[State Admin: 1938001]])</f>
        <v>0</v>
      </c>
    </row>
    <row r="46" spans="1:10" ht="15">
      <c r="A46" s="99"/>
      <c r="B46" s="137"/>
      <c r="C46" s="137"/>
      <c r="D46" s="137"/>
      <c r="E46" s="137"/>
      <c r="F46" s="137"/>
      <c r="G46" s="137"/>
      <c r="H46" s="137"/>
      <c r="I46" s="137"/>
      <c r="J46" s="138">
        <f>SUM(Table35614[[#This Row],[231 Program]:[State Admin: 1938001]])</f>
        <v>0</v>
      </c>
    </row>
    <row r="47" spans="1:10" ht="15">
      <c r="A47" s="99"/>
      <c r="B47" s="137"/>
      <c r="C47" s="137"/>
      <c r="D47" s="137"/>
      <c r="E47" s="137"/>
      <c r="F47" s="137"/>
      <c r="G47" s="137"/>
      <c r="H47" s="137"/>
      <c r="I47" s="137"/>
      <c r="J47" s="138">
        <f>SUM(Table35614[[#This Row],[231 Program]:[State Admin: 1938001]])</f>
        <v>0</v>
      </c>
    </row>
    <row r="48" spans="1:10" ht="15">
      <c r="A48" s="99"/>
      <c r="B48" s="139"/>
      <c r="C48" s="137"/>
      <c r="D48" s="137"/>
      <c r="E48" s="137"/>
      <c r="F48" s="137"/>
      <c r="G48" s="137"/>
      <c r="H48" s="137"/>
      <c r="I48" s="137"/>
      <c r="J48" s="138">
        <f>SUM(Table35614[[#This Row],[231 Program]:[State Admin: 1938001]])</f>
        <v>0</v>
      </c>
    </row>
    <row r="49" spans="1:10" ht="15">
      <c r="A49" s="99"/>
      <c r="B49" s="139"/>
      <c r="C49" s="137"/>
      <c r="D49" s="137"/>
      <c r="E49" s="137"/>
      <c r="F49" s="137"/>
      <c r="G49" s="137"/>
      <c r="H49" s="137"/>
      <c r="I49" s="137"/>
      <c r="J49" s="138">
        <f>SUM(Table35614[[#This Row],[231 Program]:[State Admin: 1938001]])</f>
        <v>0</v>
      </c>
    </row>
    <row r="50" spans="1:10" ht="15">
      <c r="A50" s="99"/>
      <c r="B50" s="139"/>
      <c r="C50" s="137"/>
      <c r="D50" s="137"/>
      <c r="E50" s="137"/>
      <c r="F50" s="137"/>
      <c r="G50" s="137"/>
      <c r="H50" s="137"/>
      <c r="I50" s="137"/>
      <c r="J50" s="138">
        <f>SUM(Table35614[[#This Row],[231 Program]:[State Admin: 1938001]])</f>
        <v>0</v>
      </c>
    </row>
    <row r="51" spans="1:10" ht="15">
      <c r="A51" s="99"/>
      <c r="B51" s="139"/>
      <c r="C51" s="137"/>
      <c r="D51" s="137"/>
      <c r="E51" s="137"/>
      <c r="F51" s="137"/>
      <c r="G51" s="137"/>
      <c r="H51" s="137"/>
      <c r="I51" s="137"/>
      <c r="J51" s="138">
        <f>SUM(Table35614[[#This Row],[231 Program]:[State Admin: 1938001]])</f>
        <v>0</v>
      </c>
    </row>
    <row r="52" spans="1:11" ht="16.5" thickBot="1">
      <c r="A52" s="94" t="s">
        <v>16</v>
      </c>
      <c r="B52" s="140"/>
      <c r="C52" s="140">
        <f aca="true" t="shared" si="2" ref="C52:I52">SUM(C44:C51)</f>
        <v>0</v>
      </c>
      <c r="D52" s="140">
        <f t="shared" si="2"/>
        <v>0</v>
      </c>
      <c r="E52" s="140">
        <f t="shared" si="2"/>
        <v>0</v>
      </c>
      <c r="F52" s="140">
        <f t="shared" si="2"/>
        <v>0</v>
      </c>
      <c r="G52" s="140">
        <f t="shared" si="2"/>
        <v>0</v>
      </c>
      <c r="H52" s="140">
        <f t="shared" si="2"/>
        <v>0</v>
      </c>
      <c r="I52" s="140">
        <f t="shared" si="2"/>
        <v>0</v>
      </c>
      <c r="J52" s="141">
        <f>SUM(Table35614[[#This Row],[231 Program]:[State Admin: 1938001]])</f>
        <v>0</v>
      </c>
      <c r="K52" s="83"/>
    </row>
    <row r="53" ht="16.5" thickTop="1">
      <c r="K53" s="83"/>
    </row>
    <row r="54" spans="1:10" ht="16.5" thickBot="1">
      <c r="A54" s="297" t="s">
        <v>9</v>
      </c>
      <c r="B54" s="298"/>
      <c r="C54" s="298"/>
      <c r="D54" s="298"/>
      <c r="E54" s="298"/>
      <c r="F54" s="298"/>
      <c r="G54" s="298"/>
      <c r="H54" s="298"/>
      <c r="I54" s="298"/>
      <c r="J54" s="298"/>
    </row>
    <row r="55" spans="1:10" ht="17.25" thickBot="1" thickTop="1">
      <c r="A55" s="284" t="s">
        <v>93</v>
      </c>
      <c r="B55" s="285"/>
      <c r="C55" s="286"/>
      <c r="D55" s="287" t="s">
        <v>109</v>
      </c>
      <c r="E55" s="282"/>
      <c r="F55" s="282"/>
      <c r="G55" s="282"/>
      <c r="H55" s="282"/>
      <c r="I55" s="282"/>
      <c r="J55" s="283"/>
    </row>
    <row r="56" spans="1:10" ht="45.75" thickTop="1">
      <c r="A56" s="92" t="s">
        <v>94</v>
      </c>
      <c r="B56" s="78" t="s">
        <v>95</v>
      </c>
      <c r="C56" s="79" t="s">
        <v>96</v>
      </c>
      <c r="D56" s="70" t="s">
        <v>88</v>
      </c>
      <c r="E56" s="71" t="s">
        <v>89</v>
      </c>
      <c r="F56" s="70" t="s">
        <v>90</v>
      </c>
      <c r="G56" s="72" t="s">
        <v>83</v>
      </c>
      <c r="H56" s="70" t="s">
        <v>110</v>
      </c>
      <c r="I56" s="72" t="s">
        <v>111</v>
      </c>
      <c r="J56" s="96" t="s">
        <v>102</v>
      </c>
    </row>
    <row r="57" spans="1:10" ht="15">
      <c r="A57" s="99"/>
      <c r="B57" s="142"/>
      <c r="C57" s="143"/>
      <c r="D57" s="103"/>
      <c r="E57" s="104"/>
      <c r="F57" s="103"/>
      <c r="G57" s="104"/>
      <c r="H57" s="103"/>
      <c r="I57" s="104"/>
      <c r="J57" s="87">
        <f>SUM(Table356215[[#This Row],[231 Program]:[State Admin]])</f>
        <v>0</v>
      </c>
    </row>
    <row r="58" spans="1:10" ht="15">
      <c r="A58" s="99"/>
      <c r="B58" s="142"/>
      <c r="C58" s="143"/>
      <c r="D58" s="103"/>
      <c r="E58" s="104"/>
      <c r="F58" s="103"/>
      <c r="G58" s="104"/>
      <c r="H58" s="103"/>
      <c r="I58" s="104"/>
      <c r="J58" s="87">
        <f>SUM(Table356215[[#This Row],[231 Program]:[State Admin]])</f>
        <v>0</v>
      </c>
    </row>
    <row r="59" spans="1:10" ht="15">
      <c r="A59" s="99"/>
      <c r="B59" s="142"/>
      <c r="C59" s="143"/>
      <c r="D59" s="103"/>
      <c r="E59" s="104"/>
      <c r="F59" s="103"/>
      <c r="G59" s="104"/>
      <c r="H59" s="103"/>
      <c r="I59" s="104"/>
      <c r="J59" s="119">
        <f>SUM(Table356215[[#This Row],[231 Program]:[State Admin]])</f>
        <v>0</v>
      </c>
    </row>
    <row r="60" spans="1:10" ht="15">
      <c r="A60" s="99"/>
      <c r="B60" s="142"/>
      <c r="C60" s="143"/>
      <c r="D60" s="103"/>
      <c r="E60" s="104"/>
      <c r="F60" s="103"/>
      <c r="G60" s="104"/>
      <c r="H60" s="103"/>
      <c r="I60" s="104"/>
      <c r="J60" s="119">
        <f>SUM(Table356215[[#This Row],[231 Program]:[State Admin]])</f>
        <v>0</v>
      </c>
    </row>
    <row r="61" spans="1:10" ht="15">
      <c r="A61" s="99"/>
      <c r="B61" s="142"/>
      <c r="C61" s="143"/>
      <c r="D61" s="103"/>
      <c r="E61" s="104"/>
      <c r="F61" s="103"/>
      <c r="G61" s="104"/>
      <c r="H61" s="103"/>
      <c r="I61" s="104"/>
      <c r="J61" s="119">
        <f>SUM(Table356215[[#This Row],[231 Program]:[State Admin]])</f>
        <v>0</v>
      </c>
    </row>
    <row r="62" spans="1:10" ht="15">
      <c r="A62" s="99"/>
      <c r="B62" s="142"/>
      <c r="C62" s="143"/>
      <c r="D62" s="103"/>
      <c r="E62" s="104"/>
      <c r="F62" s="103"/>
      <c r="G62" s="104"/>
      <c r="H62" s="103"/>
      <c r="I62" s="104"/>
      <c r="J62" s="87">
        <f>SUM(Table356215[[#This Row],[231 Program]:[State Admin]])</f>
        <v>0</v>
      </c>
    </row>
    <row r="63" spans="1:10" ht="15">
      <c r="A63" s="99"/>
      <c r="B63" s="142"/>
      <c r="C63" s="143"/>
      <c r="D63" s="103"/>
      <c r="E63" s="104"/>
      <c r="F63" s="103"/>
      <c r="G63" s="104"/>
      <c r="H63" s="103"/>
      <c r="I63" s="104"/>
      <c r="J63" s="87">
        <f>SUM(Table356215[[#This Row],[231 Program]:[State Admin]])</f>
        <v>0</v>
      </c>
    </row>
    <row r="64" spans="1:10" ht="15">
      <c r="A64" s="99"/>
      <c r="B64" s="142"/>
      <c r="C64" s="143"/>
      <c r="D64" s="103"/>
      <c r="E64" s="104"/>
      <c r="F64" s="103"/>
      <c r="G64" s="104"/>
      <c r="H64" s="103"/>
      <c r="I64" s="104"/>
      <c r="J64" s="87">
        <f>SUM(Table356215[[#This Row],[231 Program]:[State Admin]])</f>
        <v>0</v>
      </c>
    </row>
    <row r="65" spans="1:10" ht="15.75" thickBot="1">
      <c r="A65" s="94" t="s">
        <v>16</v>
      </c>
      <c r="B65" s="95"/>
      <c r="C65" s="108">
        <f aca="true" t="shared" si="3" ref="C65:I65">SUM(C57:C64)</f>
        <v>0</v>
      </c>
      <c r="D65" s="88">
        <f t="shared" si="3"/>
        <v>0</v>
      </c>
      <c r="E65" s="89">
        <f t="shared" si="3"/>
        <v>0</v>
      </c>
      <c r="F65" s="88">
        <f t="shared" si="3"/>
        <v>0</v>
      </c>
      <c r="G65" s="89">
        <f t="shared" si="3"/>
        <v>0</v>
      </c>
      <c r="H65" s="88">
        <f t="shared" si="3"/>
        <v>0</v>
      </c>
      <c r="I65" s="89">
        <f t="shared" si="3"/>
        <v>0</v>
      </c>
      <c r="J65" s="97">
        <f>SUM(Table356215[[#This Row],[231 Program]:[State Admin]])</f>
        <v>0</v>
      </c>
    </row>
    <row r="66" ht="15.75" thickTop="1"/>
    <row r="67" spans="1:10" ht="16.5" thickBot="1">
      <c r="A67" s="297" t="s">
        <v>97</v>
      </c>
      <c r="B67" s="298"/>
      <c r="C67" s="298"/>
      <c r="D67" s="298"/>
      <c r="E67" s="298"/>
      <c r="F67" s="298"/>
      <c r="G67" s="298"/>
      <c r="H67" s="298"/>
      <c r="I67" s="298"/>
      <c r="J67" s="298"/>
    </row>
    <row r="68" spans="1:10" ht="17.25" thickBot="1" thickTop="1">
      <c r="A68" s="284" t="s">
        <v>93</v>
      </c>
      <c r="B68" s="285"/>
      <c r="C68" s="285"/>
      <c r="D68" s="299" t="s">
        <v>109</v>
      </c>
      <c r="E68" s="299"/>
      <c r="F68" s="299"/>
      <c r="G68" s="299"/>
      <c r="H68" s="299"/>
      <c r="I68" s="299"/>
      <c r="J68" s="299"/>
    </row>
    <row r="69" spans="1:10" ht="45.75" thickTop="1">
      <c r="A69" s="78" t="s">
        <v>94</v>
      </c>
      <c r="B69" s="78" t="s">
        <v>95</v>
      </c>
      <c r="C69" s="78" t="s">
        <v>96</v>
      </c>
      <c r="D69" s="70" t="s">
        <v>88</v>
      </c>
      <c r="E69" s="71" t="s">
        <v>89</v>
      </c>
      <c r="F69" s="70" t="s">
        <v>90</v>
      </c>
      <c r="G69" s="72" t="s">
        <v>83</v>
      </c>
      <c r="H69" s="70" t="s">
        <v>110</v>
      </c>
      <c r="I69" s="72" t="s">
        <v>111</v>
      </c>
      <c r="J69" s="79" t="s">
        <v>102</v>
      </c>
    </row>
    <row r="70" spans="1:12" ht="15">
      <c r="A70" s="111"/>
      <c r="B70" s="111"/>
      <c r="C70" s="101"/>
      <c r="D70" s="103"/>
      <c r="E70" s="102"/>
      <c r="F70" s="103"/>
      <c r="G70" s="104"/>
      <c r="H70" s="103"/>
      <c r="I70" s="104"/>
      <c r="J70" s="74">
        <f>SUM(Table35621020[[#This Row],[231 Program]:[State Admin]])</f>
        <v>0</v>
      </c>
      <c r="K70" s="37"/>
      <c r="L70" s="37"/>
    </row>
    <row r="71" spans="1:12" ht="15">
      <c r="A71" s="111"/>
      <c r="B71" s="111"/>
      <c r="C71" s="101"/>
      <c r="D71" s="103"/>
      <c r="E71" s="102"/>
      <c r="F71" s="103"/>
      <c r="G71" s="104"/>
      <c r="H71" s="103"/>
      <c r="I71" s="104"/>
      <c r="J71" s="74">
        <f>SUM(Table35621020[[#This Row],[231 Program]:[State Admin]])</f>
        <v>0</v>
      </c>
      <c r="K71" s="37"/>
      <c r="L71" s="37"/>
    </row>
    <row r="72" spans="1:12" ht="15">
      <c r="A72" s="111"/>
      <c r="B72" s="111"/>
      <c r="C72" s="101"/>
      <c r="D72" s="103"/>
      <c r="E72" s="102"/>
      <c r="F72" s="103"/>
      <c r="G72" s="104"/>
      <c r="H72" s="103"/>
      <c r="I72" s="104"/>
      <c r="J72" s="74">
        <f>SUM(Table35621020[[#This Row],[231 Program]:[State Admin]])</f>
        <v>0</v>
      </c>
      <c r="K72" s="37"/>
      <c r="L72" s="37"/>
    </row>
    <row r="73" spans="1:12" ht="15">
      <c r="A73" s="111"/>
      <c r="B73" s="111"/>
      <c r="C73" s="101"/>
      <c r="D73" s="103"/>
      <c r="E73" s="102"/>
      <c r="F73" s="103"/>
      <c r="G73" s="104"/>
      <c r="H73" s="103"/>
      <c r="I73" s="104"/>
      <c r="J73" s="74">
        <f>SUM(Table35621020[[#This Row],[231 Program]:[State Admin]])</f>
        <v>0</v>
      </c>
      <c r="K73" s="37"/>
      <c r="L73" s="37"/>
    </row>
    <row r="74" spans="1:12" ht="15">
      <c r="A74" s="111"/>
      <c r="B74" s="111"/>
      <c r="C74" s="101"/>
      <c r="D74" s="103"/>
      <c r="E74" s="102"/>
      <c r="F74" s="103"/>
      <c r="G74" s="104"/>
      <c r="H74" s="103"/>
      <c r="I74" s="104"/>
      <c r="J74" s="74">
        <f>SUM(Table35621020[[#This Row],[231 Program]:[State Admin]])</f>
        <v>0</v>
      </c>
      <c r="K74" s="37"/>
      <c r="L74" s="37"/>
    </row>
    <row r="75" spans="1:12" ht="15">
      <c r="A75" s="111"/>
      <c r="B75" s="111"/>
      <c r="C75" s="101"/>
      <c r="D75" s="103"/>
      <c r="E75" s="102"/>
      <c r="F75" s="103"/>
      <c r="G75" s="104"/>
      <c r="H75" s="103"/>
      <c r="I75" s="104"/>
      <c r="J75" s="74">
        <f>SUM(Table35621020[[#This Row],[231 Program]:[State Admin]])</f>
        <v>0</v>
      </c>
      <c r="K75" s="37"/>
      <c r="L75" s="37"/>
    </row>
    <row r="76" spans="1:12" ht="15">
      <c r="A76" s="111"/>
      <c r="B76" s="111"/>
      <c r="C76" s="101"/>
      <c r="D76" s="103"/>
      <c r="E76" s="102"/>
      <c r="F76" s="103"/>
      <c r="G76" s="104"/>
      <c r="H76" s="103"/>
      <c r="I76" s="104"/>
      <c r="J76" s="74">
        <f>SUM(Table35621020[[#This Row],[231 Program]:[State Admin]])</f>
        <v>0</v>
      </c>
      <c r="K76" s="37"/>
      <c r="L76" s="37"/>
    </row>
    <row r="77" spans="1:10" ht="15">
      <c r="A77" s="75" t="s">
        <v>16</v>
      </c>
      <c r="B77" s="75"/>
      <c r="C77" s="82">
        <f aca="true" t="shared" si="4" ref="C77:I77">SUM(C70:C76)</f>
        <v>0</v>
      </c>
      <c r="D77" s="76">
        <f t="shared" si="4"/>
        <v>0</v>
      </c>
      <c r="E77" s="76">
        <f t="shared" si="4"/>
        <v>0</v>
      </c>
      <c r="F77" s="76">
        <f t="shared" si="4"/>
        <v>0</v>
      </c>
      <c r="G77" s="76">
        <f t="shared" si="4"/>
        <v>0</v>
      </c>
      <c r="H77" s="76">
        <f t="shared" si="4"/>
        <v>0</v>
      </c>
      <c r="I77" s="76">
        <f t="shared" si="4"/>
        <v>0</v>
      </c>
      <c r="J77" s="84">
        <f>SUM(Table35621020[[#This Row],[231 Program]:[State Admin]])</f>
        <v>0</v>
      </c>
    </row>
    <row r="80" spans="1:10" ht="16.5" thickBot="1">
      <c r="A80" s="274" t="s">
        <v>11</v>
      </c>
      <c r="B80" s="229"/>
      <c r="C80" s="229"/>
      <c r="D80" s="229"/>
      <c r="E80" s="229"/>
      <c r="F80" s="229"/>
      <c r="G80" s="229"/>
      <c r="H80" s="229"/>
      <c r="I80" s="229"/>
      <c r="J80" s="229"/>
    </row>
    <row r="81" spans="1:10" ht="17.25" thickBot="1" thickTop="1">
      <c r="A81" s="284" t="s">
        <v>93</v>
      </c>
      <c r="B81" s="285"/>
      <c r="C81" s="286"/>
      <c r="D81" s="287" t="s">
        <v>109</v>
      </c>
      <c r="E81" s="282"/>
      <c r="F81" s="282"/>
      <c r="G81" s="282"/>
      <c r="H81" s="282"/>
      <c r="I81" s="282"/>
      <c r="J81" s="283"/>
    </row>
    <row r="82" spans="1:10" ht="45.75" thickTop="1">
      <c r="A82" s="92" t="s">
        <v>94</v>
      </c>
      <c r="B82" s="78" t="s">
        <v>95</v>
      </c>
      <c r="C82" s="96" t="s">
        <v>96</v>
      </c>
      <c r="D82" s="70" t="s">
        <v>88</v>
      </c>
      <c r="E82" s="71" t="s">
        <v>89</v>
      </c>
      <c r="F82" s="70" t="s">
        <v>90</v>
      </c>
      <c r="G82" s="72" t="s">
        <v>83</v>
      </c>
      <c r="H82" s="70" t="s">
        <v>84</v>
      </c>
      <c r="I82" s="72" t="s">
        <v>85</v>
      </c>
      <c r="J82" s="96" t="s">
        <v>102</v>
      </c>
    </row>
    <row r="83" spans="1:10" ht="15">
      <c r="A83" s="144"/>
      <c r="B83" s="145"/>
      <c r="C83" s="146"/>
      <c r="D83" s="147"/>
      <c r="E83" s="146"/>
      <c r="F83" s="147"/>
      <c r="G83" s="148"/>
      <c r="H83" s="147"/>
      <c r="I83" s="148"/>
      <c r="J83" s="98">
        <f>SUM(Table3562316[[#This Row],[231 Program]:[State Admin: 1938001]])</f>
        <v>0</v>
      </c>
    </row>
    <row r="84" spans="1:10" ht="15">
      <c r="A84" s="149"/>
      <c r="B84" s="150"/>
      <c r="C84" s="146"/>
      <c r="D84" s="147"/>
      <c r="E84" s="146"/>
      <c r="F84" s="147"/>
      <c r="G84" s="148"/>
      <c r="H84" s="147"/>
      <c r="I84" s="148"/>
      <c r="J84" s="98">
        <f>SUM(Table3562316[[#This Row],[231 Program]:[State Admin: 1938001]])</f>
        <v>0</v>
      </c>
    </row>
    <row r="85" spans="1:10" ht="15">
      <c r="A85" s="149"/>
      <c r="B85" s="152"/>
      <c r="C85" s="153"/>
      <c r="D85" s="147"/>
      <c r="E85" s="148"/>
      <c r="F85" s="147"/>
      <c r="G85" s="148"/>
      <c r="H85" s="147"/>
      <c r="I85" s="148"/>
      <c r="J85" s="151">
        <f>SUM(Table3562316[[#This Row],[231 Program]:[State Admin: 1938001]])</f>
        <v>0</v>
      </c>
    </row>
    <row r="86" spans="1:10" ht="15">
      <c r="A86" s="149"/>
      <c r="B86" s="152"/>
      <c r="C86" s="153"/>
      <c r="D86" s="147"/>
      <c r="E86" s="148"/>
      <c r="F86" s="147"/>
      <c r="G86" s="148"/>
      <c r="H86" s="147"/>
      <c r="I86" s="148"/>
      <c r="J86" s="151">
        <f>SUM(Table3562316[[#This Row],[231 Program]:[State Admin: 1938001]])</f>
        <v>0</v>
      </c>
    </row>
    <row r="87" spans="1:10" ht="15">
      <c r="A87" s="149"/>
      <c r="B87" s="150"/>
      <c r="C87" s="146"/>
      <c r="D87" s="147"/>
      <c r="E87" s="146"/>
      <c r="F87" s="147"/>
      <c r="G87" s="148"/>
      <c r="H87" s="147"/>
      <c r="I87" s="148"/>
      <c r="J87" s="98">
        <f>SUM(Table3562316[[#This Row],[231 Program]:[State Admin: 1938001]])</f>
        <v>0</v>
      </c>
    </row>
    <row r="88" spans="1:10" ht="15">
      <c r="A88" s="149"/>
      <c r="B88" s="150"/>
      <c r="C88" s="146"/>
      <c r="D88" s="147"/>
      <c r="E88" s="146"/>
      <c r="F88" s="147"/>
      <c r="G88" s="148"/>
      <c r="H88" s="147"/>
      <c r="I88" s="148"/>
      <c r="J88" s="98">
        <f>SUM(Table3562316[[#This Row],[231 Program]:[State Admin: 1938001]])</f>
        <v>0</v>
      </c>
    </row>
    <row r="89" spans="1:10" ht="15">
      <c r="A89" s="149"/>
      <c r="B89" s="150"/>
      <c r="C89" s="146"/>
      <c r="D89" s="147"/>
      <c r="E89" s="146"/>
      <c r="F89" s="147"/>
      <c r="G89" s="148"/>
      <c r="H89" s="147"/>
      <c r="I89" s="148"/>
      <c r="J89" s="98">
        <f>SUM(Table3562316[[#This Row],[231 Program]:[State Admin: 1938001]])</f>
        <v>0</v>
      </c>
    </row>
    <row r="90" spans="1:10" ht="15">
      <c r="A90" s="149"/>
      <c r="B90" s="150"/>
      <c r="C90" s="146"/>
      <c r="D90" s="147"/>
      <c r="E90" s="146"/>
      <c r="F90" s="147"/>
      <c r="G90" s="148"/>
      <c r="H90" s="147"/>
      <c r="I90" s="148"/>
      <c r="J90" s="98">
        <f>SUM(Table3562316[[#This Row],[231 Program]:[State Admin: 1938001]])</f>
        <v>0</v>
      </c>
    </row>
    <row r="91" spans="1:10" ht="15.75" thickBot="1">
      <c r="A91" s="94" t="s">
        <v>16</v>
      </c>
      <c r="B91" s="95"/>
      <c r="C91" s="97">
        <f aca="true" t="shared" si="5" ref="C91:I91">SUM(C83:C90)</f>
        <v>0</v>
      </c>
      <c r="D91" s="88">
        <f t="shared" si="5"/>
        <v>0</v>
      </c>
      <c r="E91" s="88">
        <f t="shared" si="5"/>
        <v>0</v>
      </c>
      <c r="F91" s="88">
        <f t="shared" si="5"/>
        <v>0</v>
      </c>
      <c r="G91" s="88">
        <f t="shared" si="5"/>
        <v>0</v>
      </c>
      <c r="H91" s="88">
        <f t="shared" si="5"/>
        <v>0</v>
      </c>
      <c r="I91" s="88">
        <f t="shared" si="5"/>
        <v>0</v>
      </c>
      <c r="J91" s="97">
        <f>SUM(Table3562316[[#This Row],[231 Program]:[State Admin: 1938001]])</f>
        <v>0</v>
      </c>
    </row>
    <row r="92" ht="15.75" thickTop="1"/>
    <row r="93" spans="1:10" ht="16.5" thickBot="1">
      <c r="A93" s="274" t="s">
        <v>12</v>
      </c>
      <c r="B93" s="229"/>
      <c r="C93" s="229"/>
      <c r="D93" s="229"/>
      <c r="E93" s="229"/>
      <c r="F93" s="229"/>
      <c r="G93" s="229"/>
      <c r="H93" s="229"/>
      <c r="I93" s="229"/>
      <c r="J93" s="229"/>
    </row>
    <row r="94" spans="1:10" ht="17.25" thickBot="1" thickTop="1">
      <c r="A94" s="284" t="s">
        <v>93</v>
      </c>
      <c r="B94" s="285"/>
      <c r="C94" s="286"/>
      <c r="D94" s="287" t="s">
        <v>109</v>
      </c>
      <c r="E94" s="282"/>
      <c r="F94" s="282"/>
      <c r="G94" s="282"/>
      <c r="H94" s="282"/>
      <c r="I94" s="282"/>
      <c r="J94" s="283"/>
    </row>
    <row r="95" spans="1:10" ht="45.75" thickTop="1">
      <c r="A95" s="92" t="s">
        <v>94</v>
      </c>
      <c r="B95" s="78" t="s">
        <v>95</v>
      </c>
      <c r="C95" s="96" t="s">
        <v>98</v>
      </c>
      <c r="D95" s="70" t="s">
        <v>88</v>
      </c>
      <c r="E95" s="71" t="s">
        <v>89</v>
      </c>
      <c r="F95" s="70" t="s">
        <v>90</v>
      </c>
      <c r="G95" s="72" t="s">
        <v>83</v>
      </c>
      <c r="H95" s="70" t="s">
        <v>84</v>
      </c>
      <c r="I95" s="72" t="s">
        <v>85</v>
      </c>
      <c r="J95" s="96" t="s">
        <v>102</v>
      </c>
    </row>
    <row r="96" spans="1:10" ht="15">
      <c r="A96" s="154"/>
      <c r="B96" s="155"/>
      <c r="C96" s="156"/>
      <c r="D96" s="157"/>
      <c r="E96" s="156"/>
      <c r="F96" s="157"/>
      <c r="G96" s="156"/>
      <c r="H96" s="157"/>
      <c r="I96" s="156"/>
      <c r="J96" s="98">
        <f>SUM(Table35623717[[#This Row],[231 Program]:[State Admin: 1938001]])</f>
        <v>0</v>
      </c>
    </row>
    <row r="97" spans="1:10" ht="15">
      <c r="A97" s="158"/>
      <c r="B97" s="159"/>
      <c r="C97" s="160"/>
      <c r="D97" s="157"/>
      <c r="E97" s="156"/>
      <c r="F97" s="157"/>
      <c r="G97" s="156"/>
      <c r="H97" s="157"/>
      <c r="I97" s="156"/>
      <c r="J97" s="98">
        <f>SUM(Table35623717[[#This Row],[231 Program]:[State Admin: 1938001]])</f>
        <v>0</v>
      </c>
    </row>
    <row r="98" spans="1:10" ht="15">
      <c r="A98" s="158"/>
      <c r="B98" s="159"/>
      <c r="C98" s="156"/>
      <c r="D98" s="157"/>
      <c r="E98" s="156"/>
      <c r="F98" s="157"/>
      <c r="G98" s="156"/>
      <c r="H98" s="157"/>
      <c r="I98" s="156"/>
      <c r="J98" s="151">
        <f>SUM(Table35623717[[#This Row],[231 Program]:[State Admin: 1938001]])</f>
        <v>0</v>
      </c>
    </row>
    <row r="99" spans="1:10" ht="15">
      <c r="A99" s="158"/>
      <c r="B99" s="159"/>
      <c r="C99" s="156"/>
      <c r="D99" s="157"/>
      <c r="E99" s="156"/>
      <c r="F99" s="157"/>
      <c r="G99" s="156"/>
      <c r="H99" s="157"/>
      <c r="I99" s="156"/>
      <c r="J99" s="151">
        <f>SUM(Table35623717[[#This Row],[231 Program]:[State Admin: 1938001]])</f>
        <v>0</v>
      </c>
    </row>
    <row r="100" spans="1:10" ht="15">
      <c r="A100" s="158"/>
      <c r="B100" s="159"/>
      <c r="C100" s="156"/>
      <c r="D100" s="157"/>
      <c r="E100" s="156"/>
      <c r="F100" s="157"/>
      <c r="G100" s="156"/>
      <c r="H100" s="157"/>
      <c r="I100" s="156"/>
      <c r="J100" s="151">
        <f>SUM(Table35623717[[#This Row],[231 Program]:[State Admin: 1938001]])</f>
        <v>0</v>
      </c>
    </row>
    <row r="101" spans="1:10" ht="15">
      <c r="A101" s="158"/>
      <c r="B101" s="159"/>
      <c r="C101" s="160"/>
      <c r="D101" s="157"/>
      <c r="E101" s="156"/>
      <c r="F101" s="157"/>
      <c r="G101" s="156"/>
      <c r="H101" s="157"/>
      <c r="I101" s="156"/>
      <c r="J101" s="98">
        <f>SUM(Table35623717[[#This Row],[231 Program]:[State Admin: 1938001]])</f>
        <v>0</v>
      </c>
    </row>
    <row r="102" spans="1:10" ht="15">
      <c r="A102" s="158"/>
      <c r="B102" s="159"/>
      <c r="C102" s="160"/>
      <c r="D102" s="157"/>
      <c r="E102" s="156"/>
      <c r="F102" s="157"/>
      <c r="G102" s="156"/>
      <c r="H102" s="157"/>
      <c r="I102" s="156"/>
      <c r="J102" s="98">
        <f>SUM(Table35623717[[#This Row],[231 Program]:[State Admin: 1938001]])</f>
        <v>0</v>
      </c>
    </row>
    <row r="103" spans="1:10" ht="15">
      <c r="A103" s="158"/>
      <c r="B103" s="159"/>
      <c r="C103" s="160"/>
      <c r="D103" s="157"/>
      <c r="E103" s="156"/>
      <c r="F103" s="157"/>
      <c r="G103" s="156"/>
      <c r="H103" s="157"/>
      <c r="I103" s="156"/>
      <c r="J103" s="98">
        <f>SUM(Table35623717[[#This Row],[231 Program]:[State Admin: 1938001]])</f>
        <v>0</v>
      </c>
    </row>
    <row r="104" spans="1:10" ht="15.75" thickBot="1">
      <c r="A104" s="94" t="s">
        <v>16</v>
      </c>
      <c r="B104" s="95"/>
      <c r="C104" s="97">
        <f aca="true" t="shared" si="6" ref="C104:I104">SUM(C96:C103)</f>
        <v>0</v>
      </c>
      <c r="D104" s="88">
        <f t="shared" si="6"/>
        <v>0</v>
      </c>
      <c r="E104" s="88">
        <f t="shared" si="6"/>
        <v>0</v>
      </c>
      <c r="F104" s="88">
        <f t="shared" si="6"/>
        <v>0</v>
      </c>
      <c r="G104" s="88">
        <f t="shared" si="6"/>
        <v>0</v>
      </c>
      <c r="H104" s="88">
        <f t="shared" si="6"/>
        <v>0</v>
      </c>
      <c r="I104" s="88">
        <f t="shared" si="6"/>
        <v>0</v>
      </c>
      <c r="J104" s="97">
        <f>SUM(Table35623717[[#This Row],[231 Program]:[State Admin: 1938001]])</f>
        <v>0</v>
      </c>
    </row>
    <row r="105" ht="15.75" thickTop="1"/>
    <row r="106" spans="1:10" ht="16.5" thickBot="1">
      <c r="A106" s="274" t="s">
        <v>13</v>
      </c>
      <c r="B106" s="229"/>
      <c r="C106" s="229"/>
      <c r="D106" s="229"/>
      <c r="E106" s="229"/>
      <c r="F106" s="229"/>
      <c r="G106" s="229"/>
      <c r="H106" s="229"/>
      <c r="I106" s="229"/>
      <c r="J106" s="229"/>
    </row>
    <row r="107" spans="1:10" ht="17.25" thickBot="1" thickTop="1">
      <c r="A107" s="284" t="s">
        <v>93</v>
      </c>
      <c r="B107" s="285"/>
      <c r="C107" s="286"/>
      <c r="D107" s="287" t="s">
        <v>109</v>
      </c>
      <c r="E107" s="282"/>
      <c r="F107" s="282"/>
      <c r="G107" s="282"/>
      <c r="H107" s="282"/>
      <c r="I107" s="282"/>
      <c r="J107" s="283"/>
    </row>
    <row r="108" spans="1:10" ht="45.75" thickTop="1">
      <c r="A108" s="92" t="s">
        <v>94</v>
      </c>
      <c r="B108" s="78" t="s">
        <v>99</v>
      </c>
      <c r="C108" s="96" t="s">
        <v>96</v>
      </c>
      <c r="D108" s="70" t="s">
        <v>88</v>
      </c>
      <c r="E108" s="71" t="s">
        <v>89</v>
      </c>
      <c r="F108" s="70" t="s">
        <v>90</v>
      </c>
      <c r="G108" s="72" t="s">
        <v>83</v>
      </c>
      <c r="H108" s="70" t="s">
        <v>84</v>
      </c>
      <c r="I108" s="72" t="s">
        <v>85</v>
      </c>
      <c r="J108" s="96" t="s">
        <v>102</v>
      </c>
    </row>
    <row r="109" spans="1:10" ht="15">
      <c r="A109" s="154"/>
      <c r="B109" s="155"/>
      <c r="C109" s="156"/>
      <c r="D109" s="157"/>
      <c r="E109" s="156"/>
      <c r="F109" s="157"/>
      <c r="G109" s="156"/>
      <c r="H109" s="157"/>
      <c r="I109" s="156"/>
      <c r="J109" s="98">
        <f>SUM(Table356237818[[#This Row],[231 Program]:[State Admin: 1938001]])</f>
        <v>0</v>
      </c>
    </row>
    <row r="110" spans="1:10" ht="15">
      <c r="A110" s="158"/>
      <c r="B110" s="159"/>
      <c r="C110" s="160"/>
      <c r="D110" s="157"/>
      <c r="E110" s="156"/>
      <c r="F110" s="157"/>
      <c r="G110" s="156"/>
      <c r="H110" s="157"/>
      <c r="I110" s="156"/>
      <c r="J110" s="98">
        <f>SUM(Table356237818[[#This Row],[231 Program]:[State Admin: 1938001]])</f>
        <v>0</v>
      </c>
    </row>
    <row r="111" spans="1:10" ht="15">
      <c r="A111" s="158"/>
      <c r="B111" s="159"/>
      <c r="C111" s="156"/>
      <c r="D111" s="157"/>
      <c r="E111" s="156"/>
      <c r="F111" s="157"/>
      <c r="G111" s="156"/>
      <c r="H111" s="157"/>
      <c r="I111" s="156"/>
      <c r="J111" s="151">
        <f>SUM(Table356237818[[#This Row],[231 Program]:[State Admin: 1938001]])</f>
        <v>0</v>
      </c>
    </row>
    <row r="112" spans="1:10" ht="15">
      <c r="A112" s="158"/>
      <c r="B112" s="159"/>
      <c r="C112" s="156"/>
      <c r="D112" s="157"/>
      <c r="E112" s="156"/>
      <c r="F112" s="157"/>
      <c r="G112" s="156"/>
      <c r="H112" s="157"/>
      <c r="I112" s="156"/>
      <c r="J112" s="151">
        <f>SUM(Table356237818[[#This Row],[231 Program]:[State Admin: 1938001]])</f>
        <v>0</v>
      </c>
    </row>
    <row r="113" spans="1:10" ht="15">
      <c r="A113" s="158"/>
      <c r="B113" s="159"/>
      <c r="C113" s="160"/>
      <c r="D113" s="157"/>
      <c r="E113" s="156"/>
      <c r="F113" s="157"/>
      <c r="G113" s="156"/>
      <c r="H113" s="157"/>
      <c r="I113" s="156"/>
      <c r="J113" s="98">
        <f>SUM(Table356237818[[#This Row],[231 Program]:[State Admin: 1938001]])</f>
        <v>0</v>
      </c>
    </row>
    <row r="114" spans="1:10" ht="15">
      <c r="A114" s="158"/>
      <c r="B114" s="159"/>
      <c r="C114" s="160"/>
      <c r="D114" s="157"/>
      <c r="E114" s="156"/>
      <c r="F114" s="157"/>
      <c r="G114" s="156"/>
      <c r="H114" s="157"/>
      <c r="I114" s="156"/>
      <c r="J114" s="98">
        <f>SUM(Table356237818[[#This Row],[231 Program]:[State Admin: 1938001]])</f>
        <v>0</v>
      </c>
    </row>
    <row r="115" spans="1:10" ht="15">
      <c r="A115" s="158"/>
      <c r="B115" s="159"/>
      <c r="C115" s="160"/>
      <c r="D115" s="157"/>
      <c r="E115" s="156"/>
      <c r="F115" s="157"/>
      <c r="G115" s="156"/>
      <c r="H115" s="157"/>
      <c r="I115" s="156"/>
      <c r="J115" s="98">
        <f>SUM(Table356237818[[#This Row],[231 Program]:[State Admin: 1938001]])</f>
        <v>0</v>
      </c>
    </row>
    <row r="116" spans="1:10" ht="15">
      <c r="A116" s="158"/>
      <c r="B116" s="159"/>
      <c r="C116" s="160"/>
      <c r="D116" s="157"/>
      <c r="E116" s="156"/>
      <c r="F116" s="157"/>
      <c r="G116" s="156"/>
      <c r="H116" s="157"/>
      <c r="I116" s="156"/>
      <c r="J116" s="98">
        <f>SUM(Table356237818[[#This Row],[231 Program]:[State Admin: 1938001]])</f>
        <v>0</v>
      </c>
    </row>
    <row r="117" spans="1:10" ht="15.75" thickBot="1">
      <c r="A117" s="94" t="s">
        <v>16</v>
      </c>
      <c r="B117" s="95"/>
      <c r="C117" s="97">
        <f aca="true" t="shared" si="7" ref="C117:I117">SUM(C109:C116)</f>
        <v>0</v>
      </c>
      <c r="D117" s="88">
        <f t="shared" si="7"/>
        <v>0</v>
      </c>
      <c r="E117" s="88">
        <f t="shared" si="7"/>
        <v>0</v>
      </c>
      <c r="F117" s="88">
        <f t="shared" si="7"/>
        <v>0</v>
      </c>
      <c r="G117" s="88">
        <f t="shared" si="7"/>
        <v>0</v>
      </c>
      <c r="H117" s="88">
        <f t="shared" si="7"/>
        <v>0</v>
      </c>
      <c r="I117" s="88">
        <f t="shared" si="7"/>
        <v>0</v>
      </c>
      <c r="J117" s="97">
        <f>SUM(Table356237818[[#This Row],[231 Program]:[State Admin: 1938001]])</f>
        <v>0</v>
      </c>
    </row>
    <row r="118" ht="15.75" thickTop="1"/>
    <row r="119" spans="1:10" ht="16.5" thickBot="1">
      <c r="A119" s="274" t="s">
        <v>100</v>
      </c>
      <c r="B119" s="229"/>
      <c r="C119" s="229"/>
      <c r="D119" s="229"/>
      <c r="E119" s="229"/>
      <c r="F119" s="229"/>
      <c r="G119" s="229"/>
      <c r="H119" s="229"/>
      <c r="I119" s="229"/>
      <c r="J119" s="229"/>
    </row>
    <row r="120" spans="1:10" ht="17.25" thickBot="1" thickTop="1">
      <c r="A120" s="284" t="s">
        <v>93</v>
      </c>
      <c r="B120" s="285"/>
      <c r="C120" s="286"/>
      <c r="D120" s="287" t="s">
        <v>109</v>
      </c>
      <c r="E120" s="282"/>
      <c r="F120" s="282"/>
      <c r="G120" s="282"/>
      <c r="H120" s="282"/>
      <c r="I120" s="282"/>
      <c r="J120" s="283"/>
    </row>
    <row r="121" spans="1:10" ht="45.75" thickTop="1">
      <c r="A121" s="92" t="s">
        <v>101</v>
      </c>
      <c r="B121" s="78" t="s">
        <v>95</v>
      </c>
      <c r="C121" s="79" t="s">
        <v>96</v>
      </c>
      <c r="D121" s="161" t="s">
        <v>88</v>
      </c>
      <c r="E121" s="162" t="s">
        <v>89</v>
      </c>
      <c r="F121" s="70" t="s">
        <v>90</v>
      </c>
      <c r="G121" s="72" t="s">
        <v>83</v>
      </c>
      <c r="H121" s="70" t="s">
        <v>84</v>
      </c>
      <c r="I121" s="72" t="s">
        <v>85</v>
      </c>
      <c r="J121" s="96" t="s">
        <v>102</v>
      </c>
    </row>
    <row r="122" spans="1:10" ht="15">
      <c r="A122" s="154"/>
      <c r="B122" s="155"/>
      <c r="C122" s="165"/>
      <c r="D122" s="166"/>
      <c r="E122" s="167"/>
      <c r="F122" s="157"/>
      <c r="G122" s="156"/>
      <c r="H122" s="157"/>
      <c r="I122" s="156"/>
      <c r="J122" s="98">
        <f>SUM(Table3562378919[[#This Row],[231 Program]:[State Admin: 1938001]])</f>
        <v>0</v>
      </c>
    </row>
    <row r="123" spans="1:10" ht="15">
      <c r="A123" s="158"/>
      <c r="B123" s="159"/>
      <c r="C123" s="168"/>
      <c r="D123" s="157"/>
      <c r="E123" s="156"/>
      <c r="F123" s="157"/>
      <c r="G123" s="156"/>
      <c r="H123" s="157"/>
      <c r="I123" s="156"/>
      <c r="J123" s="98">
        <f>SUM(Table3562378919[[#This Row],[231 Program]:[State Admin: 1938001]])</f>
        <v>0</v>
      </c>
    </row>
    <row r="124" spans="1:10" ht="15">
      <c r="A124" s="158"/>
      <c r="B124" s="159"/>
      <c r="C124" s="165"/>
      <c r="D124" s="157"/>
      <c r="E124" s="156"/>
      <c r="F124" s="157"/>
      <c r="G124" s="156"/>
      <c r="H124" s="157"/>
      <c r="I124" s="156"/>
      <c r="J124" s="151">
        <f>SUM(Table3562378919[[#This Row],[231 Program]:[State Admin: 1938001]])</f>
        <v>0</v>
      </c>
    </row>
    <row r="125" spans="1:10" ht="15">
      <c r="A125" s="158"/>
      <c r="B125" s="159"/>
      <c r="C125" s="165"/>
      <c r="D125" s="157"/>
      <c r="E125" s="156"/>
      <c r="F125" s="157"/>
      <c r="G125" s="156"/>
      <c r="H125" s="157"/>
      <c r="I125" s="156"/>
      <c r="J125" s="151">
        <f>SUM(Table3562378919[[#This Row],[231 Program]:[State Admin: 1938001]])</f>
        <v>0</v>
      </c>
    </row>
    <row r="126" spans="1:10" ht="15">
      <c r="A126" s="158"/>
      <c r="B126" s="159"/>
      <c r="C126" s="165"/>
      <c r="D126" s="157"/>
      <c r="E126" s="156"/>
      <c r="F126" s="157"/>
      <c r="G126" s="156"/>
      <c r="H126" s="157"/>
      <c r="I126" s="156"/>
      <c r="J126" s="151">
        <f>SUM(Table3562378919[[#This Row],[231 Program]:[State Admin: 1938001]])</f>
        <v>0</v>
      </c>
    </row>
    <row r="127" spans="1:10" ht="15">
      <c r="A127" s="158"/>
      <c r="B127" s="159"/>
      <c r="C127" s="168"/>
      <c r="D127" s="157"/>
      <c r="E127" s="156"/>
      <c r="F127" s="157"/>
      <c r="G127" s="156"/>
      <c r="H127" s="157"/>
      <c r="I127" s="156"/>
      <c r="J127" s="98">
        <f>SUM(Table3562378919[[#This Row],[231 Program]:[State Admin: 1938001]])</f>
        <v>0</v>
      </c>
    </row>
    <row r="128" spans="1:10" ht="15">
      <c r="A128" s="158"/>
      <c r="B128" s="159"/>
      <c r="C128" s="168"/>
      <c r="D128" s="157"/>
      <c r="E128" s="156"/>
      <c r="F128" s="157"/>
      <c r="G128" s="156"/>
      <c r="H128" s="157"/>
      <c r="I128" s="156"/>
      <c r="J128" s="98">
        <f>SUM(Table3562378919[[#This Row],[231 Program]:[State Admin: 1938001]])</f>
        <v>0</v>
      </c>
    </row>
    <row r="129" spans="1:10" ht="15">
      <c r="A129" s="158"/>
      <c r="B129" s="159"/>
      <c r="C129" s="168"/>
      <c r="D129" s="169"/>
      <c r="E129" s="170"/>
      <c r="F129" s="157"/>
      <c r="G129" s="156"/>
      <c r="H129" s="157"/>
      <c r="I129" s="156"/>
      <c r="J129" s="98">
        <f>SUM(Table3562378919[[#This Row],[231 Program]:[State Admin: 1938001]])</f>
        <v>0</v>
      </c>
    </row>
    <row r="130" spans="1:10" ht="15.75" thickBot="1">
      <c r="A130" s="94" t="s">
        <v>16</v>
      </c>
      <c r="B130" s="95"/>
      <c r="C130" s="108">
        <f aca="true" t="shared" si="8" ref="C130:I130">SUM(C122:C129)</f>
        <v>0</v>
      </c>
      <c r="D130" s="163">
        <f t="shared" si="8"/>
        <v>0</v>
      </c>
      <c r="E130" s="164">
        <f t="shared" si="8"/>
        <v>0</v>
      </c>
      <c r="F130" s="88">
        <f t="shared" si="8"/>
        <v>0</v>
      </c>
      <c r="G130" s="89">
        <f t="shared" si="8"/>
        <v>0</v>
      </c>
      <c r="H130" s="88">
        <f t="shared" si="8"/>
        <v>0</v>
      </c>
      <c r="I130" s="88">
        <f t="shared" si="8"/>
        <v>0</v>
      </c>
      <c r="J130" s="97">
        <f>SUM(Table3562378919[[#This Row],[231 Program]:[State Admin: 1938001]])</f>
        <v>0</v>
      </c>
    </row>
    <row r="131" ht="15.75" thickTop="1"/>
  </sheetData>
  <mergeCells count="27">
    <mergeCell ref="A1:L1"/>
    <mergeCell ref="A2:E2"/>
    <mergeCell ref="F2:L2"/>
    <mergeCell ref="A22:M22"/>
    <mergeCell ref="A23:F23"/>
    <mergeCell ref="G23:M23"/>
    <mergeCell ref="A40:J40"/>
    <mergeCell ref="A42:C42"/>
    <mergeCell ref="D42:J42"/>
    <mergeCell ref="A54:J54"/>
    <mergeCell ref="A55:C55"/>
    <mergeCell ref="D55:J55"/>
    <mergeCell ref="A67:J67"/>
    <mergeCell ref="A68:C68"/>
    <mergeCell ref="D68:J68"/>
    <mergeCell ref="A80:J80"/>
    <mergeCell ref="A81:C81"/>
    <mergeCell ref="D81:J81"/>
    <mergeCell ref="A119:J119"/>
    <mergeCell ref="A120:C120"/>
    <mergeCell ref="D120:J120"/>
    <mergeCell ref="A93:J93"/>
    <mergeCell ref="A94:C94"/>
    <mergeCell ref="D94:J94"/>
    <mergeCell ref="A106:J106"/>
    <mergeCell ref="A107:C107"/>
    <mergeCell ref="D107:J107"/>
  </mergeCells>
  <conditionalFormatting sqref="J65">
    <cfRule type="cellIs" priority="9" dxfId="140" operator="equal">
      <formula>$C$69</formula>
    </cfRule>
  </conditionalFormatting>
  <conditionalFormatting sqref="J91">
    <cfRule type="cellIs" priority="8" dxfId="140" operator="equal">
      <formula>$C$95</formula>
    </cfRule>
  </conditionalFormatting>
  <conditionalFormatting sqref="J104">
    <cfRule type="cellIs" priority="7" dxfId="140" operator="equal">
      <formula>$C$108</formula>
    </cfRule>
  </conditionalFormatting>
  <conditionalFormatting sqref="J117">
    <cfRule type="cellIs" priority="6" dxfId="140" operator="equal">
      <formula>$C$121</formula>
    </cfRule>
  </conditionalFormatting>
  <conditionalFormatting sqref="J130">
    <cfRule type="cellIs" priority="5" dxfId="140" operator="equal">
      <formula>$C$121</formula>
    </cfRule>
  </conditionalFormatting>
  <conditionalFormatting sqref="J77">
    <cfRule type="cellIs" priority="4" dxfId="140" operator="equal">
      <formula>$C$69</formula>
    </cfRule>
  </conditionalFormatting>
  <conditionalFormatting sqref="J52">
    <cfRule type="cellIs" priority="1" dxfId="140" operator="equal">
      <formula>$C$52</formula>
    </cfRule>
    <cfRule type="cellIs" priority="3" dxfId="140" operator="equal">
      <formula>$C$56</formula>
    </cfRule>
  </conditionalFormatting>
  <conditionalFormatting sqref="M38">
    <cfRule type="cellIs" priority="2" dxfId="140" operator="equal">
      <formula>$F$38</formula>
    </cfRule>
  </conditionalFormatting>
  <printOptions/>
  <pageMargins left="0.7" right="0.7" top="0.75" bottom="0.75" header="0.3" footer="0.3"/>
  <pageSetup horizontalDpi="600" verticalDpi="600" orientation="portrait" r:id="rId10"/>
  <tableParts>
    <tablePart r:id="rId6"/>
    <tablePart r:id="rId9"/>
    <tablePart r:id="rId1"/>
    <tablePart r:id="rId7"/>
    <tablePart r:id="rId5"/>
    <tablePart r:id="rId3"/>
    <tablePart r:id="rId4"/>
    <tablePart r:id="rId2"/>
    <tablePart r:id="rId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Ellis, Rebecca</dc:creator>
  <cp:keywords/>
  <dc:description/>
  <cp:lastModifiedBy>Knight, Karvecia</cp:lastModifiedBy>
  <dcterms:created xsi:type="dcterms:W3CDTF">2020-03-23T16:58:08Z</dcterms:created>
  <dcterms:modified xsi:type="dcterms:W3CDTF">2023-05-25T18:44:12Z</dcterms:modified>
  <cp:category/>
  <cp:version/>
  <cp:contentType/>
  <cp:contentStatus/>
</cp:coreProperties>
</file>