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9.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34.xml" ContentType="application/vnd.openxmlformats-officedocument.spreadsheetml.table+xml"/>
  <Override PartName="/xl/tables/table30.xml" ContentType="application/vnd.openxmlformats-officedocument.spreadsheetml.table+xml"/>
  <Override PartName="/xl/tables/table29.xml" ContentType="application/vnd.openxmlformats-officedocument.spreadsheetml.table+xml"/>
  <Override PartName="/xl/tables/table31.xml" ContentType="application/vnd.openxmlformats-officedocument.spreadsheetml.table+xml"/>
  <Override PartName="/xl/tables/table33.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2.xml" ContentType="application/vnd.openxmlformats-officedocument.spreadsheetml.table+xml"/>
  <Override PartName="/xl/tables/table37.xml" ContentType="application/vnd.openxmlformats-officedocument.spreadsheetml.table+xml"/>
  <Override PartName="/xl/tables/table45.xml" ContentType="application/vnd.openxmlformats-officedocument.spreadsheetml.table+xml"/>
  <Override PartName="/xl/tables/table41.xml" ContentType="application/vnd.openxmlformats-officedocument.spreadsheetml.table+xml"/>
  <Override PartName="/xl/tables/table43.xml" ContentType="application/vnd.openxmlformats-officedocument.spreadsheetml.table+xml"/>
  <Override PartName="/xl/tables/table40.xml" ContentType="application/vnd.openxmlformats-officedocument.spreadsheetml.table+xml"/>
  <Override PartName="/xl/tables/table44.xml" ContentType="application/vnd.openxmlformats-officedocument.spreadsheetml.table+xml"/>
  <Override PartName="/xl/tables/table38.xml" ContentType="application/vnd.openxmlformats-officedocument.spreadsheetml.table+xml"/>
  <Override PartName="/xl/tables/table42.xml" ContentType="application/vnd.openxmlformats-officedocument.spreadsheetml.table+xml"/>
  <Override PartName="/xl/tables/table39.xml" ContentType="application/vnd.openxmlformats-officedocument.spreadsheetml.table+xml"/>
  <Override PartName="/xl/tables/table46.xml" ContentType="application/vnd.openxmlformats-officedocument.spreadsheetml.table+xml"/>
  <Override PartName="/xl/tables/table50.xml" ContentType="application/vnd.openxmlformats-officedocument.spreadsheetml.table+xml"/>
  <Override PartName="/xl/tables/table53.xml" ContentType="application/vnd.openxmlformats-officedocument.spreadsheetml.table+xml"/>
  <Override PartName="/xl/tables/table48.xml" ContentType="application/vnd.openxmlformats-officedocument.spreadsheetml.table+xml"/>
  <Override PartName="/xl/tables/table54.xml" ContentType="application/vnd.openxmlformats-officedocument.spreadsheetml.table+xml"/>
  <Override PartName="/xl/tables/table49.xml" ContentType="application/vnd.openxmlformats-officedocument.spreadsheetml.table+xml"/>
  <Override PartName="/xl/tables/table52.xml" ContentType="application/vnd.openxmlformats-officedocument.spreadsheetml.table+xml"/>
  <Override PartName="/xl/tables/table55.xml" ContentType="application/vnd.openxmlformats-officedocument.spreadsheetml.table+xml"/>
  <Override PartName="/xl/tables/table51.xml" ContentType="application/vnd.openxmlformats-officedocument.spreadsheetml.table+xml"/>
  <Override PartName="/xl/tables/table47.xml" ContentType="application/vnd.openxmlformats-officedocument.spreadsheetml.table+xml"/>
  <Override PartName="/xl/tables/table63.xml" ContentType="application/vnd.openxmlformats-officedocument.spreadsheetml.table+xml"/>
  <Override PartName="/xl/tables/table58.xml" ContentType="application/vnd.openxmlformats-officedocument.spreadsheetml.table+xml"/>
  <Override PartName="/xl/tables/table61.xml" ContentType="application/vnd.openxmlformats-officedocument.spreadsheetml.table+xml"/>
  <Override PartName="/xl/tables/table56.xml" ContentType="application/vnd.openxmlformats-officedocument.spreadsheetml.table+xml"/>
  <Override PartName="/xl/tables/table59.xml" ContentType="application/vnd.openxmlformats-officedocument.spreadsheetml.table+xml"/>
  <Override PartName="/xl/tables/table64.xml" ContentType="application/vnd.openxmlformats-officedocument.spreadsheetml.table+xml"/>
  <Override PartName="/xl/tables/table60.xml" ContentType="application/vnd.openxmlformats-officedocument.spreadsheetml.table+xml"/>
  <Override PartName="/xl/tables/table62.xml" ContentType="application/vnd.openxmlformats-officedocument.spreadsheetml.table+xml"/>
  <Override PartName="/xl/tables/table57.xml" ContentType="application/vnd.openxmlformats-officedocument.spreadsheetml.table+xml"/>
  <Override PartName="/xl/tables/table68.xml" ContentType="application/vnd.openxmlformats-officedocument.spreadsheetml.table+xml"/>
  <Override PartName="/xl/tables/table72.xml" ContentType="application/vnd.openxmlformats-officedocument.spreadsheetml.table+xml"/>
  <Override PartName="/xl/tables/table71.xml" ContentType="application/vnd.openxmlformats-officedocument.spreadsheetml.table+xml"/>
  <Override PartName="/xl/tables/table67.xml" ContentType="application/vnd.openxmlformats-officedocument.spreadsheetml.table+xml"/>
  <Override PartName="/xl/tables/table69.xml" ContentType="application/vnd.openxmlformats-officedocument.spreadsheetml.table+xml"/>
  <Override PartName="/xl/tables/table66.xml" ContentType="application/vnd.openxmlformats-officedocument.spreadsheetml.table+xml"/>
  <Override PartName="/xl/tables/table73.xml" ContentType="application/vnd.openxmlformats-officedocument.spreadsheetml.table+xml"/>
  <Override PartName="/xl/tables/table65.xml" ContentType="application/vnd.openxmlformats-officedocument.spreadsheetml.table+xml"/>
  <Override PartName="/xl/tables/table70.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4.xml" ContentType="application/vnd.openxmlformats-officedocument.spreadsheetml.table+xml"/>
  <Override PartName="/xl/tables/table76.xml" ContentType="application/vnd.openxmlformats-officedocument.spreadsheetml.table+xml"/>
  <Override PartName="/xl/tables/table80.xml" ContentType="application/vnd.openxmlformats-officedocument.spreadsheetml.table+xml"/>
  <Override PartName="/xl/tables/table79.xml" ContentType="application/vnd.openxmlformats-officedocument.spreadsheetml.table+xml"/>
  <Override PartName="/xl/tables/table75.xml" ContentType="application/vnd.openxmlformats-officedocument.spreadsheetml.table+xml"/>
  <Override PartName="/xl/tables/table88.xml" ContentType="application/vnd.openxmlformats-officedocument.spreadsheetml.table+xml"/>
  <Override PartName="/xl/tables/table83.xml" ContentType="application/vnd.openxmlformats-officedocument.spreadsheetml.table+xml"/>
  <Override PartName="/xl/tables/table86.xml" ContentType="application/vnd.openxmlformats-officedocument.spreadsheetml.table+xml"/>
  <Override PartName="/xl/tables/table84.xml" ContentType="application/vnd.openxmlformats-officedocument.spreadsheetml.table+xml"/>
  <Override PartName="/xl/tables/table89.xml" ContentType="application/vnd.openxmlformats-officedocument.spreadsheetml.table+xml"/>
  <Override PartName="/xl/tables/table91.xml" ContentType="application/vnd.openxmlformats-officedocument.spreadsheetml.table+xml"/>
  <Override PartName="/xl/tables/table87.xml" ContentType="application/vnd.openxmlformats-officedocument.spreadsheetml.table+xml"/>
  <Override PartName="/xl/tables/table90.xml" ContentType="application/vnd.openxmlformats-officedocument.spreadsheetml.table+xml"/>
  <Override PartName="/xl/tables/table85.xml" ContentType="application/vnd.openxmlformats-officedocument.spreadsheetml.table+xml"/>
  <Override PartName="/xl/tables/table94.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5.xml" ContentType="application/vnd.openxmlformats-officedocument.spreadsheetml.table+xml"/>
  <Override PartName="/xl/tables/table97.xml" ContentType="application/vnd.openxmlformats-officedocument.spreadsheetml.table+xml"/>
  <Override PartName="/xl/tables/table96.xml" ContentType="application/vnd.openxmlformats-officedocument.spreadsheetml.table+xml"/>
  <Override PartName="/xl/tables/table100.xml" ContentType="application/vnd.openxmlformats-officedocument.spreadsheetml.table+xml"/>
  <Override PartName="/xl/tables/table93.xml" ContentType="application/vnd.openxmlformats-officedocument.spreadsheetml.table+xml"/>
  <Override PartName="/xl/tables/table92.xml" ContentType="application/vnd.openxmlformats-officedocument.spreadsheetml.table+xml"/>
  <Override PartName="/xl/tables/table107.xml" ContentType="application/vnd.openxmlformats-officedocument.spreadsheetml.table+xml"/>
  <Override PartName="/xl/tables/table102.xml" ContentType="application/vnd.openxmlformats-officedocument.spreadsheetml.table+xml"/>
  <Override PartName="/xl/tables/table104.xml" ContentType="application/vnd.openxmlformats-officedocument.spreadsheetml.table+xml"/>
  <Override PartName="/xl/tables/table103.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06.xml" ContentType="application/vnd.openxmlformats-officedocument.spreadsheetml.table+xml"/>
  <Override PartName="/xl/tables/table105.xml" ContentType="application/vnd.openxmlformats-officedocument.spreadsheetml.table+xml"/>
  <Override PartName="/xl/tables/table10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bookViews>
    <workbookView xWindow="28680" yWindow="65416" windowWidth="29040" windowHeight="15840" firstSheet="8" activeTab="13"/>
  </bookViews>
  <sheets>
    <sheet name="Program Inventory" sheetId="3" r:id="rId1"/>
    <sheet name="Program Budget Detail" sheetId="1" r:id="rId2"/>
    <sheet name="July" sheetId="14" r:id="rId3"/>
    <sheet name="April" sheetId="6" r:id="rId4"/>
    <sheet name="May" sheetId="8" r:id="rId5"/>
    <sheet name="June" sheetId="7" r:id="rId6"/>
    <sheet name="August" sheetId="16" r:id="rId7"/>
    <sheet name="September" sheetId="17" r:id="rId8"/>
    <sheet name="October" sheetId="15" r:id="rId9"/>
    <sheet name="November" sheetId="10" r:id="rId10"/>
    <sheet name="December" sheetId="13" r:id="rId11"/>
    <sheet name="January" sheetId="11" r:id="rId12"/>
    <sheet name="February" sheetId="12" r:id="rId13"/>
    <sheet name="March" sheetId="9" r:id="rId1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<sst xmlns="http://schemas.openxmlformats.org/spreadsheetml/2006/main" count="1417" uniqueCount="103">
  <si>
    <t>Program</t>
  </si>
  <si>
    <t>Admin</t>
  </si>
  <si>
    <t>Full Time Payroll</t>
  </si>
  <si>
    <t>Part Time Payroll</t>
  </si>
  <si>
    <t>Equipment</t>
  </si>
  <si>
    <t>Supplies</t>
  </si>
  <si>
    <t>Training</t>
  </si>
  <si>
    <t xml:space="preserve">Operating </t>
  </si>
  <si>
    <t xml:space="preserve">Facilities </t>
  </si>
  <si>
    <t>Travel &amp; Professional Development</t>
  </si>
  <si>
    <t xml:space="preserve">Contractual </t>
  </si>
  <si>
    <t>SUBTOTALS</t>
  </si>
  <si>
    <t>TOTALS</t>
  </si>
  <si>
    <t>Budgeted</t>
  </si>
  <si>
    <t>Expended</t>
  </si>
  <si>
    <t>Balance</t>
  </si>
  <si>
    <t>Office of Adult Education: Fiscal Tracking Spreadsheet</t>
  </si>
  <si>
    <t xml:space="preserve">Program Name: </t>
  </si>
  <si>
    <t xml:space="preserve">Fiscal Year: </t>
  </si>
  <si>
    <t>July</t>
  </si>
  <si>
    <t>Totals</t>
  </si>
  <si>
    <t>August</t>
  </si>
  <si>
    <t>September</t>
  </si>
  <si>
    <t>October</t>
  </si>
  <si>
    <t>November</t>
  </si>
  <si>
    <t>December</t>
  </si>
  <si>
    <t>March</t>
  </si>
  <si>
    <t>May</t>
  </si>
  <si>
    <t>June</t>
  </si>
  <si>
    <t>Monthly Expenditures</t>
  </si>
  <si>
    <t>Enter any funds spent on one-stop infastructure costs</t>
  </si>
  <si>
    <t>Expenditures to Track: June</t>
  </si>
  <si>
    <t>Expenditures to Track: At a Glance</t>
  </si>
  <si>
    <t>Enter any funds spent on IET</t>
  </si>
  <si>
    <t>Serial Number or Unique ID</t>
  </si>
  <si>
    <t>Acquisition Date</t>
  </si>
  <si>
    <t>Unit Price</t>
  </si>
  <si>
    <t>Location</t>
  </si>
  <si>
    <t>Condition</t>
  </si>
  <si>
    <t>Inventory List</t>
  </si>
  <si>
    <t>Fiscal Year</t>
  </si>
  <si>
    <t>Item Description</t>
  </si>
  <si>
    <t xml:space="preserve">Funding Source </t>
  </si>
  <si>
    <t>Disposition or Sale Price</t>
  </si>
  <si>
    <t>Grant</t>
  </si>
  <si>
    <r>
      <rPr>
        <b/>
        <sz val="11"/>
        <rFont val="Calibri"/>
        <family val="2"/>
        <scheme val="minor"/>
      </rPr>
      <t xml:space="preserve">Instructions: </t>
    </r>
    <r>
      <rPr>
        <sz val="11"/>
        <rFont val="Calibri"/>
        <family val="2"/>
        <scheme val="minor"/>
      </rPr>
      <t xml:space="preserve">In accordance with 2 CFR § 200.313(d), programs must maintain property records of equipment purchased with federal grant funds. Each month, please update the below inventory list with any equipment purchased that month. Please include any eqiupment over $5,000 in value, as well as any smaller "pilferable" items (laptops, iPads, etc.). </t>
    </r>
  </si>
  <si>
    <t>Ex: Miscrosoft Surface Pro</t>
  </si>
  <si>
    <t>Ruffner Technical College - Building B</t>
  </si>
  <si>
    <t>Excellent</t>
  </si>
  <si>
    <t>231 General Adult Education</t>
  </si>
  <si>
    <t>n/a</t>
  </si>
  <si>
    <t>0001622-222</t>
  </si>
  <si>
    <t>Instructions:</t>
  </si>
  <si>
    <t>Total</t>
  </si>
  <si>
    <t>January</t>
  </si>
  <si>
    <t>April</t>
  </si>
  <si>
    <t>Admin % Expended</t>
  </si>
  <si>
    <t>Admin% Budgeted</t>
  </si>
  <si>
    <t>Expenditures to Track: July</t>
  </si>
  <si>
    <t>Expenditures to Track: August</t>
  </si>
  <si>
    <t>Expenditures to Track: September</t>
  </si>
  <si>
    <t>Expenditures to Track: October</t>
  </si>
  <si>
    <t>Expenditures to Track: November</t>
  </si>
  <si>
    <t>Expenditures to Track: January</t>
  </si>
  <si>
    <t>Expenditures to Track: December</t>
  </si>
  <si>
    <t>Expenditures to Track: February</t>
  </si>
  <si>
    <t>Expenditures to Track: March</t>
  </si>
  <si>
    <t>Expenditures to Track: April</t>
  </si>
  <si>
    <t>Expenditures to Track: May</t>
  </si>
  <si>
    <t xml:space="preserve">Each month, please enter your expenditures (the amount you are requesting reimbursement for) in the tables below. </t>
  </si>
  <si>
    <t>February</t>
  </si>
  <si>
    <t>243: IELCE Budget Overview</t>
  </si>
  <si>
    <t>243: Integrated English Literacy &amp; Civics Education (IELCE)</t>
  </si>
  <si>
    <t>Total Funds Spent on IET</t>
  </si>
  <si>
    <t>Total Funds Spent on Infastructure Costs</t>
  </si>
  <si>
    <t>243: Budget at a Glance</t>
  </si>
  <si>
    <t>Position Information</t>
  </si>
  <si>
    <t>Budget Categories to Charge for Salary</t>
  </si>
  <si>
    <t>Staff Member</t>
  </si>
  <si>
    <t>Title/Position</t>
  </si>
  <si>
    <t>Monthly Salary</t>
  </si>
  <si>
    <t>Monthly Benefits</t>
  </si>
  <si>
    <t>Total Paid</t>
  </si>
  <si>
    <t>Total Amount Spent</t>
  </si>
  <si>
    <t>Budget Categories to Charge</t>
  </si>
  <si>
    <t>Hours Worked</t>
  </si>
  <si>
    <t>Hourly Rate</t>
  </si>
  <si>
    <t>Benefits</t>
  </si>
  <si>
    <t xml:space="preserve">Equipment </t>
  </si>
  <si>
    <t>Item Information</t>
  </si>
  <si>
    <t>Item</t>
  </si>
  <si>
    <t>Description</t>
  </si>
  <si>
    <t>Total Amount Allocated</t>
  </si>
  <si>
    <t>Amount</t>
  </si>
  <si>
    <t>Contractual</t>
  </si>
  <si>
    <t xml:space="preserve">243 Program </t>
  </si>
  <si>
    <t>243 Admin</t>
  </si>
  <si>
    <t>243 Program</t>
  </si>
  <si>
    <t>Operating</t>
  </si>
  <si>
    <t>Facilities</t>
  </si>
  <si>
    <t>Adult Education &amp; Family Literacy Act Funds (AEFLA); FAIN - V002A210010</t>
  </si>
  <si>
    <t>Please note: Equipment is anything over $5,000.</t>
  </si>
  <si>
    <t>FY2024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</si>
</sst>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font>
      <sz val="11"/>
      <color theme="1"/>
      <name val="Calibri"/>
      <family val="2"/>
      <scheme val="minor"/>
    </font>
    <font>
      <sz val="10"/>
      <name val="Arial"/>
      <family val="2"/>
    </font>
    <font>
      <b/>
      <sz val="11"/>
      <color theme="0"/>
      <name val="Calibri"/>
      <family val="2"/>
      <scheme val="minor"/>
    </font>
    <font>
      <sz val="11"/>
      <name val="Calibri"/>
      <family val="2"/>
      <scheme val="minor"/>
    </font>
    <font>
      <b/>
      <sz val="12"/>
      <color theme="0"/>
      <name val="Calibri"/>
      <family val="2"/>
      <scheme val="minor"/>
    </font>
    <font>
      <b/>
      <sz val="11"/>
      <name val="Calibri"/>
      <family val="2"/>
      <scheme val="minor"/>
    </font>
    <font>
      <b/>
      <sz val="11"/>
      <color rgb="FF00B050"/>
      <name val="Calibri"/>
      <family val="2"/>
      <scheme val="minor"/>
    </font>
    <font>
      <b/>
      <sz val="11"/>
      <color rgb="FFEB1F47"/>
      <name val="Calibri"/>
      <family val="2"/>
      <scheme val="minor"/>
    </font>
    <font>
      <b/>
      <sz val="11"/>
      <color rgb="FFFFC000"/>
      <name val="Calibri"/>
      <family val="2"/>
      <scheme val="minor"/>
    </font>
    <font>
      <b/>
      <sz val="11"/>
      <color theme="1"/>
      <name val="Calibri"/>
      <family val="2"/>
      <scheme val="minor"/>
    </font>
    <font>
      <i/>
      <sz val="11"/>
      <color theme="1"/>
      <name val="Calibri"/>
      <family val="2"/>
      <scheme val="minor"/>
    </font>
    <font>
      <i/>
      <sz val="12"/>
      <name val="Calibri"/>
      <family val="2"/>
      <scheme val="minor"/>
    </font>
  </fonts>
  <fills count="21">
    <fill>
      <patternFill/>
    </fill>
    <fill>
      <patternFill patternType="gray125"/>
    </fill>
    <fill>
      <patternFill patternType="solid">
        <fgColor rgb="FF004E6D"/>
        <bgColor indexed="64"/>
      </patternFill>
    </fill>
    <fill>
      <patternFill patternType="solid">
        <fgColor theme="2"/>
        <bgColor indexed="64"/>
      </patternFill>
    </fill>
    <fill>
      <patternFill patternType="solid">
        <fgColor theme="2" tint="-0.24997000396251678"/>
        <bgColor indexed="64"/>
      </patternFill>
    </fill>
    <fill>
      <patternFill patternType="solid">
        <fgColor rgb="FFFF9999"/>
        <bgColor indexed="64"/>
      </patternFill>
    </fill>
    <fill>
      <patternFill patternType="solid">
        <fgColor theme="2" tint="-0.09996999800205231"/>
        <bgColor indexed="64"/>
      </patternFill>
    </fill>
    <fill>
      <patternFill patternType="solid">
        <fgColor rgb="FF2BA7C2"/>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D9D9D9"/>
        <bgColor indexed="64"/>
      </patternFill>
    </fill>
    <fill>
      <patternFill patternType="solid">
        <fgColor rgb="FFFFFF00"/>
        <bgColor indexed="64"/>
      </patternFill>
    </fill>
    <fill>
      <patternFill patternType="solid">
        <fgColor rgb="FFFFCCCC"/>
        <bgColor indexed="64"/>
      </patternFill>
    </fill>
    <fill>
      <patternFill patternType="solid">
        <fgColor rgb="FF2BA7C2"/>
        <bgColor indexed="64"/>
      </patternFill>
    </fill>
    <fill>
      <patternFill patternType="solid">
        <fgColor rgb="FF004E6D"/>
        <bgColor indexed="64"/>
      </patternFill>
    </fill>
    <fill>
      <patternFill patternType="solid">
        <fgColor rgb="FFEB1F47"/>
        <bgColor indexed="64"/>
      </patternFill>
    </fill>
    <fill>
      <patternFill patternType="solid">
        <fgColor theme="0" tint="-0.1499900072813034"/>
        <bgColor indexed="64"/>
      </patternFill>
    </fill>
    <fill>
      <patternFill patternType="solid">
        <fgColor rgb="FF7ECFE2"/>
        <bgColor indexed="64"/>
      </patternFill>
    </fill>
    <fill>
      <patternFill patternType="solid">
        <fgColor rgb="FF76CCE0"/>
        <bgColor indexed="64"/>
      </patternFill>
    </fill>
  </fills>
  <borders count="58">
    <border>
      <left/>
      <right/>
      <top/>
      <bottom/>
      <diagonal/>
    </border>
    <border>
      <left style="thin"/>
      <right style="thin"/>
      <top style="thin"/>
      <bottom style="thin"/>
    </border>
    <border>
      <left style="thin"/>
      <right style="thick"/>
      <top style="thin"/>
      <bottom style="thin"/>
    </border>
    <border>
      <left style="thick"/>
      <right style="thin"/>
      <top style="thin"/>
      <bottom style="thin"/>
    </border>
    <border>
      <left style="thin"/>
      <right style="thin"/>
      <top style="thin"/>
      <bottom/>
    </border>
    <border>
      <left style="thin"/>
      <right style="thin"/>
      <top/>
      <bottom style="thin"/>
    </border>
    <border>
      <left style="thin"/>
      <right style="thin"/>
      <top style="thick"/>
      <bottom style="thin"/>
    </border>
    <border>
      <left style="thin"/>
      <right style="thick"/>
      <top style="thick"/>
      <bottom style="thin"/>
    </border>
    <border>
      <left/>
      <right/>
      <top style="thin"/>
      <bottom/>
    </border>
    <border>
      <left style="thin"/>
      <right/>
      <top style="thin"/>
      <bottom/>
    </border>
    <border>
      <left style="thick"/>
      <right/>
      <top style="thin"/>
      <bottom style="thin"/>
    </border>
    <border>
      <left style="thick"/>
      <right/>
      <top style="thin"/>
      <bottom style="thick"/>
    </border>
    <border>
      <left style="thick"/>
      <right/>
      <top style="thick"/>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n"/>
      <right/>
      <top style="thin"/>
      <bottom style="thin"/>
    </border>
    <border>
      <left/>
      <right style="thin"/>
      <top/>
      <bottom style="thin"/>
    </border>
    <border>
      <left style="thin"/>
      <right/>
      <top/>
      <bottom style="thin"/>
    </border>
    <border>
      <left/>
      <right/>
      <top/>
      <bottom style="thin"/>
    </border>
    <border>
      <left/>
      <right style="thin"/>
      <top style="thin"/>
      <bottom style="thin"/>
    </border>
    <border>
      <left/>
      <right/>
      <top style="thin"/>
      <bottom style="thin"/>
    </border>
    <border>
      <left/>
      <right style="thin"/>
      <top style="thin"/>
      <bottom/>
    </border>
    <border>
      <left style="thick"/>
      <right/>
      <top style="thin"/>
      <bottom/>
    </border>
    <border>
      <left style="thick"/>
      <right/>
      <top/>
      <bottom style="thin"/>
    </border>
    <border>
      <left style="thick"/>
      <right/>
      <top style="thick"/>
      <bottom style="thick"/>
    </border>
    <border>
      <left style="thick"/>
      <right style="thin"/>
      <top/>
      <bottom style="thin"/>
    </border>
    <border>
      <left style="thick"/>
      <right style="thick"/>
      <top style="thick"/>
      <bottom style="thick"/>
    </border>
    <border>
      <left style="thick"/>
      <right style="thin"/>
      <top style="thick"/>
      <bottom style="thin"/>
    </border>
    <border>
      <left style="thick"/>
      <right style="thin"/>
      <top style="thin"/>
      <bottom style="thick"/>
    </border>
    <border>
      <left/>
      <right style="thick"/>
      <top/>
      <bottom style="thin"/>
    </border>
    <border>
      <left/>
      <right style="thin"/>
      <top style="thick"/>
      <bottom style="thin"/>
    </border>
    <border>
      <left/>
      <right style="thick"/>
      <top style="thick"/>
      <bottom style="thin"/>
    </border>
    <border>
      <left/>
      <right style="thick"/>
      <top style="thin"/>
      <bottom style="thin"/>
    </border>
    <border>
      <left style="thick"/>
      <right style="thin"/>
      <top style="thin"/>
      <bottom/>
    </border>
    <border>
      <left/>
      <right style="thick"/>
      <top style="thin"/>
      <bottom/>
    </border>
    <border>
      <left/>
      <right style="thin"/>
      <top style="thin"/>
      <bottom style="thick"/>
    </border>
    <border>
      <left style="thick"/>
      <right/>
      <top/>
      <bottom style="thick"/>
    </border>
    <border>
      <left/>
      <right/>
      <top/>
      <bottom style="thick"/>
    </border>
    <border>
      <left/>
      <right style="thick"/>
      <top style="thick"/>
      <bottom style="thick"/>
    </border>
    <border>
      <left style="thin"/>
      <right style="thin"/>
      <top style="thin"/>
      <bottom style="thick"/>
    </border>
    <border>
      <left/>
      <right/>
      <top style="thin"/>
      <bottom style="thick"/>
    </border>
    <border>
      <left style="thick"/>
      <right style="thick"/>
      <top style="thin"/>
      <bottom style="thick"/>
    </border>
    <border>
      <left/>
      <right style="thick"/>
      <top style="thin"/>
      <bottom style="thick"/>
    </border>
    <border>
      <left/>
      <right/>
      <top style="thick"/>
      <bottom/>
    </border>
    <border>
      <left/>
      <right style="thick"/>
      <top/>
      <bottom/>
    </border>
    <border>
      <left style="thin"/>
      <right style="thick"/>
      <top/>
      <bottom/>
    </border>
    <border>
      <left style="thin"/>
      <right/>
      <top style="thick"/>
      <bottom style="thin"/>
    </border>
    <border>
      <left style="thin"/>
      <right/>
      <top style="thin"/>
      <bottom style="thick"/>
    </border>
    <border>
      <left style="thick"/>
      <right style="thick"/>
      <top style="thick"/>
      <bottom style="thin"/>
    </border>
    <border>
      <left style="thick"/>
      <right style="thick"/>
      <top style="thin"/>
      <bottom style="thin"/>
    </border>
    <border>
      <left style="thick"/>
      <right/>
      <top style="thick"/>
      <bottom/>
    </border>
    <border>
      <left/>
      <right style="thick"/>
      <top style="thick"/>
      <bottom/>
    </border>
    <border>
      <left/>
      <right/>
      <top style="thick"/>
      <bottom style="thick"/>
    </border>
    <border>
      <left/>
      <right style="thick"/>
      <top/>
      <bottom style="thick"/>
    </border>
    <border>
      <left/>
      <right/>
      <top style="thick"/>
      <bottom style="thin"/>
    </border>
    <border>
      <left style="thick"/>
      <right/>
      <top/>
      <bottom/>
    </border>
    <border>
      <left style="thin"/>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6">
    <xf numFmtId="0" fontId="0" fillId="0" borderId="0" xfId="0"/>
    <xf numFmtId="0" fontId="3" fillId="0" borderId="0" xfId="0" applyFont="1"/>
    <xf numFmtId="44" fontId="3" fillId="0" borderId="1" xfId="0" applyNumberFormat="1" applyFont="1" applyBorder="1"/>
    <xf numFmtId="44" fontId="3" fillId="0" borderId="2" xfId="0" applyNumberFormat="1" applyFont="1" applyBorder="1"/>
    <xf numFmtId="0" fontId="6" fillId="0" borderId="1" xfId="0" applyFont="1" applyBorder="1" applyAlignment="1">
      <alignment horizontal="center" wrapText="1"/>
    </xf>
    <xf numFmtId="0" fontId="8" fillId="0" borderId="1" xfId="0" applyFont="1" applyBorder="1" applyAlignment="1">
      <alignment horizontal="center" wrapText="1"/>
    </xf>
    <xf numFmtId="0" fontId="7" fillId="0" borderId="1" xfId="0" applyFont="1" applyBorder="1" applyAlignment="1">
      <alignment horizontal="center" wrapText="1"/>
    </xf>
    <xf numFmtId="0" fontId="6" fillId="0" borderId="3" xfId="0" applyFont="1" applyBorder="1" applyAlignment="1">
      <alignment horizontal="center" wrapText="1"/>
    </xf>
    <xf numFmtId="0" fontId="7" fillId="0" borderId="2" xfId="0" applyFont="1" applyBorder="1" applyAlignment="1">
      <alignment horizontal="center" wrapText="1"/>
    </xf>
    <xf numFmtId="44" fontId="3" fillId="0" borderId="4" xfId="0" applyNumberFormat="1" applyFont="1" applyBorder="1"/>
    <xf numFmtId="0" fontId="3" fillId="0" borderId="0" xfId="0" applyFont="1" applyAlignment="1">
      <alignment horizontal="center"/>
    </xf>
    <xf numFmtId="0" fontId="3" fillId="2" borderId="0" xfId="0" applyFont="1" applyFill="1"/>
    <xf numFmtId="0" fontId="5" fillId="0" borderId="4" xfId="0" applyFont="1" applyBorder="1"/>
    <xf numFmtId="0" fontId="5" fillId="0" borderId="5" xfId="0" applyFont="1" applyBorder="1"/>
    <xf numFmtId="44" fontId="5" fillId="3" borderId="6" xfId="0" applyNumberFormat="1" applyFont="1" applyFill="1" applyBorder="1"/>
    <xf numFmtId="44" fontId="5" fillId="4" borderId="1" xfId="0" applyNumberFormat="1" applyFont="1" applyFill="1" applyBorder="1" applyAlignment="1">
      <alignment horizontal="center" wrapText="1"/>
    </xf>
    <xf numFmtId="0" fontId="5" fillId="0" borderId="0" xfId="0" applyFont="1"/>
    <xf numFmtId="0" fontId="8" fillId="0" borderId="6" xfId="0" applyFont="1" applyBorder="1" applyAlignment="1">
      <alignment horizontal="center"/>
    </xf>
    <xf numFmtId="0" fontId="7" fillId="0" borderId="7" xfId="0" applyFont="1" applyBorder="1" applyAlignment="1">
      <alignment horizontal="center"/>
    </xf>
    <xf numFmtId="0" fontId="3" fillId="0" borderId="8" xfId="0" applyFont="1" applyBorder="1"/>
    <xf numFmtId="0" fontId="5" fillId="0" borderId="9" xfId="0" applyFont="1" applyBorder="1"/>
    <xf numFmtId="0" fontId="5" fillId="0" borderId="10" xfId="0" applyFont="1" applyBorder="1"/>
    <xf numFmtId="0" fontId="5" fillId="5" borderId="11" xfId="0" applyFont="1" applyFill="1" applyBorder="1"/>
    <xf numFmtId="0" fontId="0" fillId="0" borderId="0" xfId="0" applyAlignment="1">
      <alignment horizontal="center"/>
    </xf>
    <xf numFmtId="0" fontId="3" fillId="6" borderId="12" xfId="0" applyFont="1" applyFill="1" applyBorder="1" applyAlignment="1">
      <alignment wrapText="1"/>
    </xf>
    <xf numFmtId="0" fontId="0" fillId="0" borderId="0" xfId="0" applyAlignment="1">
      <alignment textRotation="90"/>
    </xf>
    <xf numFmtId="44" fontId="5" fillId="3" borderId="13" xfId="0" applyNumberFormat="1" applyFont="1" applyFill="1" applyBorder="1"/>
    <xf numFmtId="44" fontId="5" fillId="3" borderId="14" xfId="0" applyNumberFormat="1" applyFont="1" applyFill="1" applyBorder="1"/>
    <xf numFmtId="44" fontId="5" fillId="3" borderId="15" xfId="0" applyNumberFormat="1" applyFont="1" applyFill="1" applyBorder="1"/>
    <xf numFmtId="0" fontId="0" fillId="0" borderId="0" xfId="0" applyAlignment="1">
      <alignment wrapText="1"/>
    </xf>
    <xf numFmtId="0" fontId="4" fillId="2" borderId="0" xfId="0" applyFont="1" applyFill="1" applyAlignment="1">
      <alignment horizontal="center"/>
    </xf>
    <xf numFmtId="0" fontId="0" fillId="0" borderId="16" xfId="0" applyBorder="1"/>
    <xf numFmtId="0" fontId="2" fillId="7" borderId="17"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0" fillId="0" borderId="9" xfId="0" applyBorder="1"/>
    <xf numFmtId="0" fontId="0" fillId="0" borderId="19" xfId="0" applyBorder="1" applyAlignment="1">
      <alignment horizontal="left"/>
    </xf>
    <xf numFmtId="0" fontId="3" fillId="8" borderId="20" xfId="0" applyFont="1" applyFill="1" applyBorder="1" applyAlignment="1">
      <alignment vertical="center" wrapText="1"/>
    </xf>
    <xf numFmtId="0" fontId="3" fillId="8" borderId="21" xfId="0" applyFont="1" applyFill="1" applyBorder="1" applyAlignment="1">
      <alignment horizontal="center" vertical="center" wrapText="1"/>
    </xf>
    <xf numFmtId="0" fontId="0" fillId="0" borderId="20" xfId="0"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44" fontId="0" fillId="0" borderId="1" xfId="0" applyNumberFormat="1" applyBorder="1" applyAlignment="1">
      <alignment horizontal="center"/>
    </xf>
    <xf numFmtId="0" fontId="0" fillId="0" borderId="22" xfId="0" applyBorder="1" applyAlignment="1">
      <alignment horizontal="center"/>
    </xf>
    <xf numFmtId="0" fontId="0" fillId="0" borderId="4" xfId="0" applyBorder="1" applyAlignment="1">
      <alignment horizontal="center"/>
    </xf>
    <xf numFmtId="44" fontId="0" fillId="0" borderId="4" xfId="0" applyNumberFormat="1" applyBorder="1" applyAlignment="1">
      <alignment horizontal="center"/>
    </xf>
    <xf numFmtId="0" fontId="9" fillId="0" borderId="1" xfId="0" applyFont="1" applyBorder="1" applyAlignment="1">
      <alignment horizontal="left"/>
    </xf>
    <xf numFmtId="0" fontId="9" fillId="0" borderId="17" xfId="0" applyFont="1" applyBorder="1" applyAlignment="1">
      <alignment horizontal="left"/>
    </xf>
    <xf numFmtId="0" fontId="10" fillId="0" borderId="20" xfId="0" applyFont="1" applyBorder="1" applyAlignment="1">
      <alignment horizontal="center"/>
    </xf>
    <xf numFmtId="0" fontId="10" fillId="0" borderId="1" xfId="0" applyFont="1" applyBorder="1" applyAlignment="1">
      <alignment horizontal="center"/>
    </xf>
    <xf numFmtId="14" fontId="10" fillId="0" borderId="1" xfId="0" applyNumberFormat="1" applyFont="1" applyBorder="1" applyAlignment="1">
      <alignment horizontal="center"/>
    </xf>
    <xf numFmtId="44" fontId="10" fillId="0" borderId="1" xfId="0" applyNumberFormat="1" applyFont="1" applyBorder="1" applyAlignment="1">
      <alignment horizontal="center"/>
    </xf>
    <xf numFmtId="0" fontId="10" fillId="0" borderId="16" xfId="0" applyFont="1" applyBorder="1" applyAlignment="1">
      <alignment horizontal="center"/>
    </xf>
    <xf numFmtId="0" fontId="10" fillId="0" borderId="0" xfId="0" applyFont="1"/>
    <xf numFmtId="0" fontId="10" fillId="0" borderId="1" xfId="0" applyFont="1" applyBorder="1" applyAlignment="1" quotePrefix="1">
      <alignment horizontal="center"/>
    </xf>
    <xf numFmtId="0" fontId="3" fillId="0" borderId="22" xfId="0" applyFont="1" applyBorder="1"/>
    <xf numFmtId="0" fontId="0" fillId="2" borderId="0" xfId="0" applyFill="1"/>
    <xf numFmtId="0" fontId="5" fillId="0" borderId="23" xfId="0" applyFont="1" applyBorder="1"/>
    <xf numFmtId="0" fontId="2" fillId="9" borderId="3" xfId="0" applyFont="1" applyFill="1" applyBorder="1" applyAlignment="1">
      <alignment horizontal="center"/>
    </xf>
    <xf numFmtId="0" fontId="5" fillId="10" borderId="24" xfId="0" applyFont="1" applyFill="1" applyBorder="1" applyAlignment="1">
      <alignment horizontal="left" vertical="center" wrapText="1"/>
    </xf>
    <xf numFmtId="0" fontId="2" fillId="0" borderId="0" xfId="0" applyFont="1" applyAlignment="1">
      <alignment horizontal="center"/>
    </xf>
    <xf numFmtId="0" fontId="5" fillId="3" borderId="25" xfId="0" applyFont="1" applyFill="1" applyBorder="1"/>
    <xf numFmtId="0" fontId="6" fillId="0" borderId="26" xfId="0" applyFont="1" applyBorder="1" applyAlignment="1">
      <alignment horizontal="center" wrapText="1"/>
    </xf>
    <xf numFmtId="0" fontId="8" fillId="0" borderId="5" xfId="0" applyFont="1" applyBorder="1" applyAlignment="1">
      <alignment horizontal="center" wrapText="1"/>
    </xf>
    <xf numFmtId="44" fontId="3" fillId="0" borderId="3" xfId="0" applyNumberFormat="1" applyFont="1" applyBorder="1"/>
    <xf numFmtId="44" fontId="5" fillId="3" borderId="25" xfId="0" applyNumberFormat="1" applyFont="1" applyFill="1" applyBorder="1"/>
    <xf numFmtId="44" fontId="5" fillId="3" borderId="27" xfId="0" applyNumberFormat="1" applyFont="1" applyFill="1" applyBorder="1"/>
    <xf numFmtId="0" fontId="6" fillId="0" borderId="28" xfId="0" applyFont="1" applyBorder="1" applyAlignment="1">
      <alignment horizontal="center"/>
    </xf>
    <xf numFmtId="0" fontId="2" fillId="11" borderId="29" xfId="0" applyFont="1" applyFill="1" applyBorder="1" applyAlignment="1">
      <alignment horizontal="center"/>
    </xf>
    <xf numFmtId="0" fontId="5" fillId="12" borderId="2" xfId="0" applyFont="1" applyFill="1" applyBorder="1" applyAlignment="1">
      <alignment horizontal="center" wrapText="1"/>
    </xf>
    <xf numFmtId="44" fontId="5" fillId="3" borderId="7" xfId="0" applyNumberFormat="1" applyFont="1" applyFill="1" applyBorder="1"/>
    <xf numFmtId="0" fontId="5" fillId="3" borderId="12" xfId="0" applyFont="1" applyFill="1" applyBorder="1"/>
    <xf numFmtId="0" fontId="9" fillId="3" borderId="3"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7" xfId="0" applyFont="1" applyFill="1" applyBorder="1" applyAlignment="1">
      <alignment horizontal="center" wrapText="1"/>
    </xf>
    <xf numFmtId="0" fontId="9" fillId="13" borderId="3" xfId="0" applyFont="1" applyFill="1" applyBorder="1" applyProtection="1">
      <protection locked="0"/>
    </xf>
    <xf numFmtId="0" fontId="0" fillId="13" borderId="20" xfId="0" applyFill="1" applyBorder="1" applyProtection="1">
      <protection locked="0"/>
    </xf>
    <xf numFmtId="44" fontId="0" fillId="13" borderId="20" xfId="0" applyNumberFormat="1" applyFill="1" applyBorder="1" applyProtection="1">
      <protection locked="0"/>
    </xf>
    <xf numFmtId="44" fontId="0" fillId="0" borderId="33" xfId="0" applyNumberFormat="1" applyBorder="1"/>
    <xf numFmtId="44" fontId="0" fillId="13" borderId="33" xfId="0" applyNumberFormat="1" applyFill="1" applyBorder="1" applyProtection="1">
      <protection locked="0"/>
    </xf>
    <xf numFmtId="44" fontId="0" fillId="13" borderId="3" xfId="0" applyNumberFormat="1" applyFill="1" applyBorder="1" applyProtection="1">
      <protection locked="0"/>
    </xf>
    <xf numFmtId="44" fontId="0" fillId="13" borderId="2" xfId="0" applyNumberFormat="1" applyFill="1" applyBorder="1" applyProtection="1">
      <protection locked="0"/>
    </xf>
    <xf numFmtId="44" fontId="0" fillId="0" borderId="30" xfId="0" applyNumberFormat="1" applyBorder="1"/>
    <xf numFmtId="0" fontId="9" fillId="13" borderId="34" xfId="0" applyFont="1" applyFill="1" applyBorder="1" applyProtection="1">
      <protection locked="0"/>
    </xf>
    <xf numFmtId="0" fontId="0" fillId="13" borderId="22" xfId="0" applyFill="1" applyBorder="1" applyProtection="1">
      <protection locked="0"/>
    </xf>
    <xf numFmtId="44" fontId="0" fillId="13" borderId="22" xfId="0" applyNumberFormat="1" applyFill="1" applyBorder="1" applyProtection="1">
      <protection locked="0"/>
    </xf>
    <xf numFmtId="44" fontId="0" fillId="0" borderId="35" xfId="0" applyNumberFormat="1" applyBorder="1"/>
    <xf numFmtId="44" fontId="0" fillId="13" borderId="35" xfId="0" applyNumberFormat="1" applyFill="1" applyBorder="1" applyProtection="1">
      <protection locked="0"/>
    </xf>
    <xf numFmtId="0" fontId="9" fillId="14" borderId="0" xfId="0" applyFont="1" applyFill="1"/>
    <xf numFmtId="44" fontId="9" fillId="14" borderId="0" xfId="0" applyNumberFormat="1" applyFont="1" applyFill="1"/>
    <xf numFmtId="0" fontId="9" fillId="0" borderId="0" xfId="0" applyFont="1"/>
    <xf numFmtId="44" fontId="0" fillId="0" borderId="0" xfId="0" applyNumberFormat="1" applyProtection="1">
      <protection locked="0"/>
    </xf>
    <xf numFmtId="44" fontId="0" fillId="0" borderId="0" xfId="0" applyNumberFormat="1"/>
    <xf numFmtId="44" fontId="9" fillId="0" borderId="0" xfId="0" applyNumberFormat="1" applyFont="1"/>
    <xf numFmtId="0" fontId="9" fillId="3" borderId="26"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13" borderId="20" xfId="0" applyFont="1" applyFill="1" applyBorder="1" applyProtection="1">
      <protection locked="0"/>
    </xf>
    <xf numFmtId="44" fontId="9" fillId="13" borderId="20" xfId="0" applyNumberFormat="1" applyFont="1" applyFill="1" applyBorder="1" applyProtection="1">
      <protection locked="0"/>
    </xf>
    <xf numFmtId="44" fontId="9" fillId="13" borderId="21" xfId="0" applyNumberFormat="1" applyFont="1" applyFill="1" applyBorder="1" applyProtection="1">
      <protection locked="0"/>
    </xf>
    <xf numFmtId="44" fontId="0" fillId="0" borderId="21" xfId="0" applyNumberFormat="1" applyBorder="1"/>
    <xf numFmtId="0" fontId="9" fillId="14" borderId="29" xfId="0" applyFont="1" applyFill="1" applyBorder="1"/>
    <xf numFmtId="0" fontId="9" fillId="14" borderId="36" xfId="0" applyFont="1" applyFill="1" applyBorder="1"/>
    <xf numFmtId="44" fontId="9" fillId="14" borderId="36" xfId="0" applyNumberFormat="1" applyFont="1" applyFill="1" applyBorder="1"/>
    <xf numFmtId="0" fontId="4" fillId="0" borderId="0" xfId="0" applyFont="1"/>
    <xf numFmtId="0" fontId="11" fillId="0" borderId="0" xfId="0" applyFont="1"/>
    <xf numFmtId="0" fontId="9" fillId="3"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13" borderId="28" xfId="0" applyFont="1" applyFill="1" applyBorder="1" applyProtection="1">
      <protection locked="0"/>
    </xf>
    <xf numFmtId="0" fontId="0" fillId="13" borderId="6" xfId="0" applyFill="1" applyBorder="1" applyProtection="1">
      <protection locked="0"/>
    </xf>
    <xf numFmtId="44" fontId="0" fillId="13" borderId="6" xfId="0" applyNumberFormat="1" applyFill="1" applyBorder="1" applyProtection="1">
      <protection locked="0"/>
    </xf>
    <xf numFmtId="44" fontId="0" fillId="13" borderId="1" xfId="0" applyNumberFormat="1" applyFill="1" applyBorder="1" applyProtection="1">
      <protection locked="0"/>
    </xf>
    <xf numFmtId="0" fontId="0" fillId="13" borderId="1" xfId="0" applyFill="1" applyBorder="1" applyProtection="1">
      <protection locked="0"/>
    </xf>
    <xf numFmtId="44" fontId="9" fillId="14" borderId="40" xfId="0" applyNumberFormat="1" applyFont="1" applyFill="1" applyBorder="1"/>
    <xf numFmtId="0" fontId="4" fillId="0" borderId="0" xfId="0" applyFont="1" applyAlignment="1">
      <alignment horizontal="center"/>
    </xf>
    <xf numFmtId="0" fontId="9" fillId="3" borderId="21"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13" borderId="1" xfId="0" applyFont="1" applyFill="1" applyBorder="1" applyProtection="1">
      <protection locked="0"/>
    </xf>
    <xf numFmtId="44" fontId="0" fillId="13" borderId="16" xfId="0" applyNumberFormat="1" applyFill="1" applyBorder="1" applyProtection="1">
      <protection locked="0"/>
    </xf>
    <xf numFmtId="44" fontId="9" fillId="14" borderId="41" xfId="0" applyNumberFormat="1" applyFont="1" applyFill="1" applyBorder="1"/>
    <xf numFmtId="44" fontId="9" fillId="14" borderId="29" xfId="0" applyNumberFormat="1" applyFont="1" applyFill="1" applyBorder="1"/>
    <xf numFmtId="44" fontId="9" fillId="14" borderId="42" xfId="0" applyNumberFormat="1" applyFont="1" applyFill="1" applyBorder="1"/>
    <xf numFmtId="44" fontId="9" fillId="14" borderId="43" xfId="0" applyNumberFormat="1" applyFont="1" applyFill="1" applyBorder="1"/>
    <xf numFmtId="0" fontId="4" fillId="15" borderId="38" xfId="0" applyFont="1" applyFill="1" applyBorder="1"/>
    <xf numFmtId="0" fontId="4" fillId="15" borderId="44" xfId="0" applyFont="1" applyFill="1" applyBorder="1"/>
    <xf numFmtId="0" fontId="4" fillId="2" borderId="44" xfId="0" applyFont="1" applyFill="1" applyBorder="1"/>
    <xf numFmtId="0" fontId="9" fillId="0" borderId="34" xfId="0" applyFont="1" applyBorder="1"/>
    <xf numFmtId="44" fontId="0" fillId="0" borderId="4" xfId="0" applyNumberFormat="1" applyBorder="1"/>
    <xf numFmtId="0" fontId="9" fillId="3" borderId="45" xfId="0" applyFont="1" applyFill="1" applyBorder="1" applyAlignment="1">
      <alignment horizontal="center" vertical="center" wrapText="1"/>
    </xf>
    <xf numFmtId="44" fontId="0" fillId="0" borderId="46" xfId="0" applyNumberFormat="1" applyBorder="1"/>
    <xf numFmtId="44" fontId="0" fillId="13" borderId="47" xfId="0" applyNumberFormat="1" applyFill="1" applyBorder="1" applyProtection="1">
      <protection locked="0"/>
    </xf>
    <xf numFmtId="44" fontId="9" fillId="14" borderId="48" xfId="0" applyNumberFormat="1" applyFont="1" applyFill="1" applyBorder="1"/>
    <xf numFmtId="44" fontId="0" fillId="0" borderId="49" xfId="0" applyNumberFormat="1" applyBorder="1"/>
    <xf numFmtId="44" fontId="0" fillId="0" borderId="50" xfId="0" applyNumberFormat="1" applyBorder="1"/>
    <xf numFmtId="44" fontId="3" fillId="13" borderId="3" xfId="0" applyNumberFormat="1" applyFont="1" applyFill="1" applyBorder="1" applyProtection="1">
      <protection locked="0"/>
    </xf>
    <xf numFmtId="44" fontId="3" fillId="13" borderId="29" xfId="0" applyNumberFormat="1" applyFont="1" applyFill="1" applyBorder="1" applyProtection="1">
      <protection locked="0"/>
    </xf>
    <xf numFmtId="44" fontId="3" fillId="13" borderId="1" xfId="0" applyNumberFormat="1" applyFont="1" applyFill="1" applyBorder="1" applyProtection="1">
      <protection locked="0"/>
    </xf>
    <xf numFmtId="44" fontId="3" fillId="13" borderId="4" xfId="0" applyNumberFormat="1" applyFont="1" applyFill="1" applyBorder="1" applyProtection="1">
      <protection locked="0"/>
    </xf>
    <xf numFmtId="0" fontId="0" fillId="0" borderId="0" xfId="0" applyProtection="1">
      <protection locked="0"/>
    </xf>
    <xf numFmtId="0" fontId="3" fillId="0" borderId="0" xfId="0" applyFont="1" applyProtection="1">
      <protection locked="0"/>
    </xf>
    <xf numFmtId="0" fontId="2" fillId="0" borderId="0" xfId="0" applyFont="1" applyAlignment="1" applyProtection="1">
      <alignment horizontal="center"/>
      <protection locked="0"/>
    </xf>
    <xf numFmtId="0" fontId="0" fillId="0" borderId="16" xfId="0" applyBorder="1" applyAlignment="1">
      <alignment horizontal="left"/>
    </xf>
    <xf numFmtId="0" fontId="0" fillId="0" borderId="21" xfId="0" applyBorder="1" applyAlignment="1">
      <alignment horizontal="left"/>
    </xf>
    <xf numFmtId="0" fontId="4" fillId="16" borderId="18" xfId="0" applyFont="1" applyFill="1" applyBorder="1" applyAlignment="1">
      <alignment horizontal="center" vertical="center"/>
    </xf>
    <xf numFmtId="0" fontId="4" fillId="16" borderId="19" xfId="0" applyFont="1" applyFill="1" applyBorder="1" applyAlignment="1">
      <alignment horizontal="center" vertical="center"/>
    </xf>
    <xf numFmtId="0" fontId="4" fillId="16" borderId="17" xfId="0" applyFont="1" applyFill="1" applyBorder="1" applyAlignment="1">
      <alignment horizontal="center" vertical="center"/>
    </xf>
    <xf numFmtId="0" fontId="0" fillId="0" borderId="20" xfId="0" applyBorder="1" applyAlignment="1">
      <alignment horizontal="left"/>
    </xf>
    <xf numFmtId="0" fontId="4" fillId="16" borderId="4" xfId="0" applyFont="1" applyFill="1" applyBorder="1" applyAlignment="1">
      <alignment horizontal="center" vertical="center"/>
    </xf>
    <xf numFmtId="0" fontId="3" fillId="8" borderId="16" xfId="0" applyFont="1" applyFill="1" applyBorder="1" applyAlignment="1">
      <alignment horizontal="left" vertical="center" wrapText="1"/>
    </xf>
    <xf numFmtId="0" fontId="3" fillId="8" borderId="21" xfId="0" applyFont="1" applyFill="1" applyBorder="1" applyAlignment="1">
      <alignment horizontal="left" vertical="center" wrapText="1"/>
    </xf>
    <xf numFmtId="44" fontId="5" fillId="5" borderId="48" xfId="0" applyNumberFormat="1" applyFont="1" applyFill="1" applyBorder="1" applyAlignment="1">
      <alignment horizontal="center"/>
    </xf>
    <xf numFmtId="44" fontId="5" fillId="5" borderId="43" xfId="0" applyNumberFormat="1" applyFont="1" applyFill="1" applyBorder="1" applyAlignment="1">
      <alignment horizontal="center"/>
    </xf>
    <xf numFmtId="0" fontId="4" fillId="15" borderId="51" xfId="0" applyFont="1" applyFill="1" applyBorder="1" applyAlignment="1">
      <alignment horizontal="center" vertical="center" wrapText="1"/>
    </xf>
    <xf numFmtId="0" fontId="4" fillId="15" borderId="44" xfId="0" applyFont="1" applyFill="1" applyBorder="1" applyAlignment="1">
      <alignment horizontal="center" vertical="center" wrapText="1"/>
    </xf>
    <xf numFmtId="0" fontId="4" fillId="15" borderId="52" xfId="0" applyFont="1" applyFill="1" applyBorder="1" applyAlignment="1">
      <alignment horizontal="center" vertical="center" wrapText="1"/>
    </xf>
    <xf numFmtId="0" fontId="4" fillId="17" borderId="25" xfId="0" applyFont="1" applyFill="1" applyBorder="1" applyAlignment="1">
      <alignment horizontal="center"/>
    </xf>
    <xf numFmtId="0" fontId="4" fillId="17" borderId="53" xfId="0" applyFont="1" applyFill="1" applyBorder="1" applyAlignment="1">
      <alignment horizontal="center"/>
    </xf>
    <xf numFmtId="0" fontId="4" fillId="17" borderId="39" xfId="0" applyFont="1" applyFill="1" applyBorder="1" applyAlignment="1">
      <alignment horizontal="center"/>
    </xf>
    <xf numFmtId="10" fontId="2" fillId="9" borderId="16" xfId="0" applyNumberFormat="1" applyFont="1" applyFill="1" applyBorder="1" applyAlignment="1">
      <alignment horizontal="center"/>
    </xf>
    <xf numFmtId="10" fontId="2" fillId="9" borderId="33" xfId="0" applyNumberFormat="1" applyFont="1" applyFill="1" applyBorder="1" applyAlignment="1">
      <alignment horizontal="center"/>
    </xf>
    <xf numFmtId="10" fontId="2" fillId="11" borderId="48" xfId="0" applyNumberFormat="1" applyFont="1" applyFill="1" applyBorder="1" applyAlignment="1">
      <alignment horizontal="center"/>
    </xf>
    <xf numFmtId="10" fontId="2" fillId="11" borderId="43" xfId="0" applyNumberFormat="1" applyFont="1" applyFill="1" applyBorder="1" applyAlignment="1">
      <alignment horizontal="center"/>
    </xf>
    <xf numFmtId="0" fontId="2" fillId="17" borderId="25" xfId="0" applyFont="1" applyFill="1" applyBorder="1" applyAlignment="1">
      <alignment horizontal="center"/>
    </xf>
    <xf numFmtId="0" fontId="2" fillId="17" borderId="53" xfId="0" applyFont="1" applyFill="1" applyBorder="1" applyAlignment="1">
      <alignment horizontal="center"/>
    </xf>
    <xf numFmtId="0" fontId="2" fillId="17" borderId="39" xfId="0" applyFont="1" applyFill="1" applyBorder="1" applyAlignment="1">
      <alignment horizontal="center"/>
    </xf>
    <xf numFmtId="0" fontId="2" fillId="2" borderId="44" xfId="0" applyFont="1" applyFill="1" applyBorder="1" applyAlignment="1" applyProtection="1">
      <alignment horizontal="center"/>
      <protection locked="0"/>
    </xf>
    <xf numFmtId="0" fontId="2" fillId="2" borderId="52" xfId="0" applyFont="1" applyFill="1" applyBorder="1" applyAlignment="1" applyProtection="1">
      <alignment horizontal="center"/>
      <protection locked="0"/>
    </xf>
    <xf numFmtId="0" fontId="9" fillId="12" borderId="0" xfId="0" applyFont="1" applyFill="1" applyAlignment="1" applyProtection="1">
      <alignment horizontal="center"/>
      <protection locked="0"/>
    </xf>
    <xf numFmtId="0" fontId="9" fillId="12" borderId="45" xfId="0" applyFont="1" applyFill="1" applyBorder="1" applyAlignment="1" applyProtection="1">
      <alignment horizontal="center"/>
      <protection locked="0"/>
    </xf>
    <xf numFmtId="44" fontId="9" fillId="0" borderId="0" xfId="0" applyNumberFormat="1" applyFont="1" applyAlignment="1" applyProtection="1">
      <alignment horizontal="center"/>
      <protection locked="0"/>
    </xf>
    <xf numFmtId="44" fontId="9" fillId="0" borderId="45" xfId="0" applyNumberFormat="1" applyFont="1" applyBorder="1" applyAlignment="1" applyProtection="1">
      <alignment horizontal="center"/>
      <protection locked="0"/>
    </xf>
    <xf numFmtId="44" fontId="0" fillId="0" borderId="38" xfId="0" applyNumberFormat="1" applyBorder="1" applyAlignment="1" applyProtection="1">
      <alignment horizontal="center"/>
      <protection locked="0"/>
    </xf>
    <xf numFmtId="44" fontId="0" fillId="0" borderId="54" xfId="0" applyNumberFormat="1" applyBorder="1" applyAlignment="1" applyProtection="1">
      <alignment horizontal="center"/>
      <protection locked="0"/>
    </xf>
    <xf numFmtId="0" fontId="2" fillId="17" borderId="12" xfId="0" applyFont="1" applyFill="1" applyBorder="1" applyAlignment="1">
      <alignment horizontal="center"/>
    </xf>
    <xf numFmtId="0" fontId="2" fillId="17" borderId="55" xfId="0" applyFont="1" applyFill="1" applyBorder="1" applyAlignment="1">
      <alignment horizontal="center"/>
    </xf>
    <xf numFmtId="0" fontId="2" fillId="17" borderId="32" xfId="0" applyFont="1" applyFill="1" applyBorder="1" applyAlignment="1">
      <alignment horizontal="center"/>
    </xf>
    <xf numFmtId="44" fontId="5" fillId="4" borderId="12" xfId="0" applyNumberFormat="1" applyFont="1" applyFill="1" applyBorder="1" applyAlignment="1">
      <alignment horizontal="center" wrapText="1"/>
    </xf>
    <xf numFmtId="44" fontId="5" fillId="4" borderId="55" xfId="0" applyNumberFormat="1" applyFont="1" applyFill="1" applyBorder="1" applyAlignment="1">
      <alignment horizontal="center" wrapText="1"/>
    </xf>
    <xf numFmtId="44" fontId="5" fillId="4" borderId="31" xfId="0" applyNumberFormat="1" applyFont="1" applyFill="1" applyBorder="1" applyAlignment="1">
      <alignment horizontal="center" wrapText="1"/>
    </xf>
    <xf numFmtId="0" fontId="5" fillId="18" borderId="47" xfId="0" applyFont="1" applyFill="1" applyBorder="1" applyAlignment="1">
      <alignment horizontal="center" wrapText="1"/>
    </xf>
    <xf numFmtId="0" fontId="5" fillId="18" borderId="55" xfId="0" applyFont="1" applyFill="1" applyBorder="1" applyAlignment="1">
      <alignment horizontal="center" wrapText="1"/>
    </xf>
    <xf numFmtId="0" fontId="5" fillId="18" borderId="32" xfId="0" applyFont="1" applyFill="1" applyBorder="1" applyAlignment="1">
      <alignment horizontal="center" wrapText="1"/>
    </xf>
    <xf numFmtId="0" fontId="4" fillId="2" borderId="0" xfId="0" applyFont="1" applyFill="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xf>
    <xf numFmtId="0" fontId="4" fillId="2" borderId="19" xfId="0" applyFont="1" applyFill="1" applyBorder="1" applyAlignment="1">
      <alignment horizontal="center"/>
    </xf>
    <xf numFmtId="0" fontId="5" fillId="6" borderId="23" xfId="0" applyFont="1" applyFill="1" applyBorder="1" applyAlignment="1">
      <alignment horizontal="center"/>
    </xf>
    <xf numFmtId="0" fontId="5" fillId="6" borderId="24" xfId="0" applyFont="1" applyFill="1" applyBorder="1" applyAlignment="1">
      <alignment horizontal="center"/>
    </xf>
    <xf numFmtId="0" fontId="5" fillId="12" borderId="56" xfId="0" applyFont="1" applyFill="1" applyBorder="1" applyAlignment="1">
      <alignment horizontal="center"/>
    </xf>
    <xf numFmtId="0" fontId="5" fillId="12" borderId="0" xfId="0" applyFont="1" applyFill="1" applyAlignment="1">
      <alignment horizontal="center"/>
    </xf>
    <xf numFmtId="0" fontId="5" fillId="12" borderId="45" xfId="0" applyFont="1" applyFill="1" applyBorder="1" applyAlignment="1">
      <alignment horizontal="center"/>
    </xf>
    <xf numFmtId="44" fontId="3" fillId="0" borderId="56" xfId="0" applyNumberFormat="1" applyFont="1" applyBorder="1" applyAlignment="1">
      <alignment horizontal="center"/>
    </xf>
    <xf numFmtId="0" fontId="3" fillId="0" borderId="0" xfId="0" applyFont="1" applyAlignment="1">
      <alignment horizontal="center"/>
    </xf>
    <xf numFmtId="0" fontId="3" fillId="0" borderId="45" xfId="0" applyFont="1" applyBorder="1" applyAlignment="1">
      <alignment horizontal="center"/>
    </xf>
    <xf numFmtId="44" fontId="3" fillId="0" borderId="37" xfId="0" applyNumberFormat="1" applyFont="1" applyBorder="1" applyAlignment="1">
      <alignment horizontal="center"/>
    </xf>
    <xf numFmtId="0" fontId="3" fillId="0" borderId="38" xfId="0" applyFont="1" applyBorder="1" applyAlignment="1">
      <alignment horizontal="center"/>
    </xf>
    <xf numFmtId="0" fontId="3" fillId="0" borderId="54" xfId="0" applyFont="1" applyBorder="1" applyAlignment="1">
      <alignment horizontal="center"/>
    </xf>
    <xf numFmtId="0" fontId="5" fillId="18" borderId="56" xfId="0" applyFont="1" applyFill="1" applyBorder="1" applyAlignment="1">
      <alignment horizontal="center"/>
    </xf>
    <xf numFmtId="0" fontId="5" fillId="18" borderId="0" xfId="0" applyFont="1" applyFill="1" applyAlignment="1">
      <alignment horizontal="center"/>
    </xf>
    <xf numFmtId="0" fontId="5" fillId="18" borderId="45" xfId="0" applyFont="1" applyFill="1" applyBorder="1" applyAlignment="1">
      <alignment horizontal="center"/>
    </xf>
    <xf numFmtId="0" fontId="2" fillId="2" borderId="51" xfId="0" applyFont="1" applyFill="1" applyBorder="1" applyAlignment="1">
      <alignment horizontal="center"/>
    </xf>
    <xf numFmtId="0" fontId="2" fillId="2" borderId="44" xfId="0" applyFont="1" applyFill="1" applyBorder="1" applyAlignment="1">
      <alignment horizontal="center"/>
    </xf>
    <xf numFmtId="0" fontId="2" fillId="2" borderId="52" xfId="0" applyFont="1" applyFill="1" applyBorder="1" applyAlignment="1">
      <alignment horizontal="center"/>
    </xf>
    <xf numFmtId="0" fontId="4" fillId="2" borderId="51" xfId="0" applyFont="1" applyFill="1" applyBorder="1" applyAlignment="1">
      <alignment horizontal="center"/>
    </xf>
    <xf numFmtId="0" fontId="4" fillId="2" borderId="44" xfId="0" applyFont="1" applyFill="1" applyBorder="1" applyAlignment="1">
      <alignment horizontal="center"/>
    </xf>
    <xf numFmtId="0" fontId="4" fillId="2" borderId="57" xfId="0" applyFont="1" applyFill="1" applyBorder="1" applyAlignment="1">
      <alignment horizontal="center"/>
    </xf>
    <xf numFmtId="0" fontId="4" fillId="2" borderId="38" xfId="0" applyFont="1" applyFill="1" applyBorder="1" applyAlignment="1">
      <alignment horizontal="center"/>
    </xf>
    <xf numFmtId="0" fontId="4" fillId="19" borderId="51" xfId="0" applyFont="1" applyFill="1" applyBorder="1" applyAlignment="1">
      <alignment horizontal="center"/>
    </xf>
    <xf numFmtId="0" fontId="4" fillId="19" borderId="44" xfId="0" applyFont="1" applyFill="1" applyBorder="1" applyAlignment="1">
      <alignment horizontal="center"/>
    </xf>
    <xf numFmtId="0" fontId="4" fillId="19" borderId="52" xfId="0" applyFont="1" applyFill="1" applyBorder="1" applyAlignment="1">
      <alignment horizontal="center"/>
    </xf>
    <xf numFmtId="0" fontId="4" fillId="15" borderId="25" xfId="0" applyFont="1" applyFill="1" applyBorder="1" applyAlignment="1">
      <alignment horizontal="center"/>
    </xf>
    <xf numFmtId="0" fontId="4" fillId="15" borderId="53" xfId="0" applyFont="1" applyFill="1" applyBorder="1" applyAlignment="1">
      <alignment horizontal="center"/>
    </xf>
    <xf numFmtId="0" fontId="4" fillId="2" borderId="56" xfId="0" applyFont="1" applyFill="1" applyBorder="1" applyAlignment="1">
      <alignment horizontal="center"/>
    </xf>
    <xf numFmtId="0" fontId="4" fillId="19" borderId="37" xfId="0" applyFont="1" applyFill="1" applyBorder="1" applyAlignment="1">
      <alignment horizontal="center"/>
    </xf>
    <xf numFmtId="0" fontId="4" fillId="19" borderId="38" xfId="0" applyFont="1" applyFill="1" applyBorder="1" applyAlignment="1">
      <alignment horizontal="center"/>
    </xf>
    <xf numFmtId="0" fontId="4" fillId="2" borderId="48" xfId="0" applyFont="1" applyFill="1" applyBorder="1" applyAlignment="1">
      <alignment horizontal="center"/>
    </xf>
    <xf numFmtId="0" fontId="4" fillId="2" borderId="41" xfId="0" applyFont="1" applyFill="1" applyBorder="1" applyAlignment="1">
      <alignment horizontal="center"/>
    </xf>
    <xf numFmtId="0" fontId="11" fillId="3" borderId="37" xfId="0" applyFont="1" applyFill="1" applyBorder="1" applyAlignment="1">
      <alignment horizontal="center" wrapText="1"/>
    </xf>
    <xf numFmtId="0" fontId="11" fillId="3" borderId="38" xfId="0" applyFont="1" applyFill="1" applyBorder="1" applyAlignment="1">
      <alignment horizontal="center" wrapText="1"/>
    </xf>
    <xf numFmtId="0" fontId="4" fillId="20" borderId="51" xfId="0" applyFont="1" applyFill="1" applyBorder="1" applyAlignment="1">
      <alignment horizontal="center"/>
    </xf>
    <xf numFmtId="0" fontId="4" fillId="20" borderId="44" xfId="0" applyFont="1" applyFill="1" applyBorder="1" applyAlignment="1">
      <alignment horizontal="center"/>
    </xf>
    <xf numFmtId="0" fontId="4" fillId="20" borderId="12" xfId="0" applyFont="1" applyFill="1" applyBorder="1" applyAlignment="1">
      <alignment horizontal="center"/>
    </xf>
    <xf numFmtId="0" fontId="4" fillId="20" borderId="55" xfId="0" applyFont="1" applyFill="1" applyBorder="1" applyAlignment="1">
      <alignment horizontal="center"/>
    </xf>
    <xf numFmtId="0" fontId="4" fillId="20" borderId="32" xfId="0" applyFont="1" applyFill="1" applyBorder="1" applyAlignment="1">
      <alignment horizontal="center"/>
    </xf>
    <xf numFmtId="0" fontId="4" fillId="15" borderId="51" xfId="0" applyFont="1" applyFill="1" applyBorder="1" applyAlignment="1">
      <alignment horizontal="center"/>
    </xf>
    <xf numFmtId="0" fontId="4" fillId="15" borderId="4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1461">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bottom/>
        <vertical/>
        <horizontal/>
      </border>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ck"/>
        <right style="thin"/>
        <top style="thin"/>
        <bottom style="thin"/>
        <vertical style="thin"/>
        <horizontal style="thin"/>
      </border>
    </dxf>
    <dxf>
      <font>
        <i val="0"/>
        <strike val="0"/>
        <name val="Calibri"/>
      </font>
      <numFmt numFmtId="44" formatCode="_(&quot;$&quot;* #,##0.00_);_(&quot;$&quot;* \(#,##0.00\);_(&quot;$&quot;* &quot;-&quot;??_);_(@_)"/>
      <border>
        <left/>
        <right style="thick"/>
        <top style="thin"/>
        <bottom style="thin"/>
        <vertical/>
        <horizontal style="thin"/>
      </border>
    </dxf>
    <dxf>
      <font>
        <b/>
        <i val="0"/>
        <u val="none"/>
        <strike val="0"/>
        <sz val="11"/>
        <name val="Calibri"/>
        <color theme="1"/>
        <condense val="0"/>
        <extend val="0"/>
      </font>
      <border>
        <left/>
        <right/>
        <top style="thin"/>
        <bottom style="thin"/>
        <vertical/>
        <horizontal style="thin"/>
      </border>
    </dxf>
    <dxf>
      <font>
        <b/>
        <i val="0"/>
        <u val="none"/>
        <strike val="0"/>
        <sz val="11"/>
        <name val="Calibri"/>
        <color theme="1"/>
        <condense val="0"/>
        <extend val="0"/>
      </font>
      <border>
        <left style="thick"/>
        <right/>
        <top style="thin"/>
        <bottom style="thin"/>
        <vertical/>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style="thin"/>
        <right style="thick"/>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i val="0"/>
        <strike val="0"/>
        <name val="Calibri"/>
      </font>
      <numFmt numFmtId="44" formatCode="_(&quot;$&quot;* #,##0.00_);_(&quot;$&quot;* \(#,##0.00\);_(&quot;$&quot;* &quot;-&quot;??_);_(@_)"/>
      <border>
        <left style="thin"/>
        <right style="thin"/>
        <top style="thin"/>
        <bottom style="thin"/>
        <vertical style="thin"/>
        <horizontal style="thin"/>
      </border>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ck"/>
      </border>
    </dxf>
    <dxf>
      <font>
        <i val="0"/>
        <strike val="0"/>
        <name val="Calibri"/>
      </font>
      <alignment vertical="center" textRotation="0" wrapText="1" shrinkToFit="1" readingOrder="0"/>
      <border>
        <left/>
        <right/>
        <top/>
        <bottom/>
        <vertical/>
        <horizontal/>
      </border>
    </dxf>
    <dxf>
      <font>
        <i val="0"/>
        <strike val="0"/>
        <name val="Calibri"/>
      </font>
      <numFmt numFmtId="44" formatCode="_(&quot;$&quot;* #,##0.00_);_(&quot;$&quot;* \(#,##0.00\);_(&quot;$&quot;* &quot;-&quot;??_);_(@_)"/>
      <border>
        <left/>
        <right/>
        <top style="thin"/>
        <bottom style="thin"/>
      </border>
    </dxf>
    <dxf>
      <font>
        <i val="0"/>
        <strike val="0"/>
        <name val="Calibri"/>
      </font>
      <numFmt numFmtId="44" formatCode="_(&quot;$&quot;* #,##0.00_);_(&quot;$&quot;* \(#,##0.00\);_(&quot;$&quot;* &quot;-&quot;??_);_(@_)"/>
      <border>
        <left/>
        <right style="thick"/>
        <top style="thin"/>
        <bottom style="thin"/>
      </border>
    </dxf>
    <dxf>
      <font>
        <i val="0"/>
        <strike val="0"/>
        <name val="Calibri"/>
      </font>
      <numFmt numFmtId="44" formatCode="_(&quot;$&quot;* #,##0.00_);_(&quot;$&quot;* \(#,##0.00\);_(&quot;$&quot;* &quot;-&quot;??_);_(@_)"/>
      <border>
        <left style="thick"/>
        <right style="thin"/>
        <top style="thin"/>
        <bottom style="thin"/>
      </border>
    </dxf>
    <dxf>
      <font>
        <i val="0"/>
        <strike val="0"/>
        <name val="Calibri"/>
      </font>
      <numFmt numFmtId="44" formatCode="_(&quot;$&quot;* #,##0.00_);_(&quot;$&quot;* \(#,##0.00\);_(&quot;$&quot;* &quot;-&quot;??_);_(@_)"/>
      <border>
        <left style="thin"/>
        <right style="thick"/>
        <top style="thin"/>
        <bottom style="thin"/>
        <vertical style="thin"/>
        <horizontal style="thin"/>
      </border>
      <protection hidden="1" locked="0"/>
    </dxf>
    <dxf>
      <font>
        <b/>
        <i val="0"/>
        <u val="none"/>
        <strike val="0"/>
        <sz val="11"/>
        <name val="Calibri"/>
        <color theme="1"/>
        <condense val="0"/>
        <extend val="0"/>
      </font>
      <fill>
        <patternFill patternType="none"/>
      </fill>
      <border>
        <left/>
        <right/>
        <top style="thin"/>
        <bottom style="thin"/>
        <vertical/>
        <horizontal/>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fill>
        <patternFill patternType="none"/>
      </fill>
      <border>
        <left style="thin"/>
        <right style="thin"/>
        <top style="thin"/>
        <bottom style="thin"/>
        <vertical style="thin"/>
        <horizontal style="thin"/>
      </border>
      <protection hidden="1" locked="0"/>
    </dxf>
    <dxf>
      <font>
        <b/>
        <i val="0"/>
        <u val="none"/>
        <strike val="0"/>
        <sz val="11"/>
        <name val="Calibri"/>
        <color theme="1"/>
        <condense val="0"/>
        <extend val="0"/>
      </font>
      <border>
        <left style="thick"/>
        <right style="thin"/>
        <top style="thin"/>
        <bottom style="thin"/>
        <vertical style="thin"/>
        <horizontal style="thin"/>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center" textRotation="0" wrapText="1" shrinkToFit="1" readingOrder="0"/>
    </dxf>
    <dxf>
      <font>
        <i val="0"/>
        <strike val="0"/>
        <name val="Calibri"/>
      </font>
      <numFmt numFmtId="44" formatCode="_(&quot;$&quot;* #,##0.00_);_(&quot;$&quot;* \(#,##0.00\);_(&quot;$&quot;* &quot;-&quot;??_);_(@_)"/>
      <border>
        <left/>
        <right style="thick"/>
        <top style="thick"/>
        <bottom style="thick"/>
        <vertical/>
        <horizontal style="thick"/>
      </border>
    </dxf>
    <dxf>
      <font>
        <i val="0"/>
        <strike val="0"/>
        <name val="Calibri"/>
      </font>
      <numFmt numFmtId="44" formatCode="_(&quot;$&quot;* #,##0.00_);_(&quot;$&quot;* \(#,##0.00\);_(&quot;$&quot;* &quot;-&quot;??_);_(@_)"/>
      <border>
        <left/>
        <right/>
        <top style="thick"/>
        <bottom style="thick"/>
        <vertical/>
        <horizontal style="thick"/>
      </border>
    </dxf>
    <dxf>
      <font>
        <i val="0"/>
        <strike val="0"/>
        <name val="Calibri"/>
      </font>
      <numFmt numFmtId="44" formatCode="_(&quot;$&quot;* #,##0.00_);_(&quot;$&quot;* \(#,##0.00\);_(&quot;$&quot;* &quot;-&quot;??_);_(@_)"/>
      <border>
        <left style="thick"/>
        <right/>
        <top style="thick"/>
        <bottom style="thick"/>
        <vertical/>
        <horizontal style="thick"/>
      </border>
    </dxf>
    <dxf>
      <font>
        <b val="0"/>
        <i val="0"/>
        <u val="none"/>
        <strike val="0"/>
        <sz val="11"/>
        <name val="Calibri"/>
        <color theme="1"/>
        <condense val="0"/>
        <extend val="0"/>
      </font>
      <fill>
        <patternFill patternType="none"/>
      </fill>
      <border>
        <left/>
        <right style="thick"/>
        <top/>
        <bottom/>
        <vertical/>
        <horizontal/>
      </border>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b val="0"/>
        <i val="0"/>
        <u val="none"/>
        <strike val="0"/>
        <sz val="11"/>
        <name val="Calibri"/>
        <color theme="1"/>
        <condense val="0"/>
        <extend val="0"/>
      </font>
      <numFmt numFmtId="44" formatCode="_(&quot;$&quot;* #,##0.00_);_(&quot;$&quot;* \(#,##0.00\);_(&quot;$&quot;* &quot;-&quot;??_);_(@_)"/>
      <fill>
        <patternFill patternType="none"/>
      </fill>
      <protection hidden="1" locked="0"/>
    </dxf>
    <dxf>
      <font>
        <i val="0"/>
        <strike val="0"/>
        <name val="Calibri"/>
      </font>
    </dxf>
    <dxf>
      <font>
        <b/>
        <i val="0"/>
        <u val="none"/>
        <strike val="0"/>
        <sz val="11"/>
        <name val="Calibri"/>
        <color theme="1"/>
        <condense val="0"/>
        <extend val="0"/>
      </font>
      <border>
        <left style="thick"/>
        <right/>
        <top/>
        <bottom/>
        <vertical/>
        <horizontal/>
      </border>
    </dxf>
    <dxf>
      <border>
        <top style="thin"/>
      </border>
    </dxf>
    <dxf>
      <border>
        <left style="thick"/>
        <right style="thick"/>
        <bottom style="thick"/>
      </border>
    </dxf>
    <dxf>
      <font>
        <i val="0"/>
        <strike val="0"/>
        <name val="Calibri"/>
      </font>
    </dxf>
    <dxf>
      <border>
        <bottom style="thin"/>
      </border>
    </dxf>
    <dxf>
      <font>
        <i val="0"/>
        <strike val="0"/>
        <name val="Calibri"/>
      </font>
      <alignment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border/>
    </dxf>
    <dxf>
      <font>
        <color rgb="FF9C0006"/>
      </font>
      <border/>
    </dxf>
    <dxf>
      <font>
        <color rgb="FF9C0006"/>
      </font>
      <border/>
    </dxf>
    <dxf>
      <font>
        <color rgb="FF9C0006"/>
      </font>
      <fill>
        <patternFill>
          <bgColor rgb="FFFFC7CE"/>
        </patternFill>
      </fill>
      <border/>
    </dxf>
    <dxf>
      <font>
        <color rgb="FF9C0006"/>
      </font>
      <fill>
        <patternFill>
          <bgColor rgb="FFFFC7CE"/>
        </patternFill>
      </fill>
      <border/>
    </dxf>
    <dxf>
      <font>
        <color rgb="FFFF0000"/>
      </font>
      <border/>
    </dxf>
    <dxf>
      <font>
        <color rgb="FFFF0000"/>
      </font>
      <border/>
    </dxf>
    <dxf>
      <font>
        <color rgb="FFFF0000"/>
      </font>
      <border/>
    </dxf>
    <dxf>
      <font>
        <color rgb="FF9C0006"/>
      </font>
      <fill>
        <patternFill>
          <bgColor rgb="FFFFC7CE"/>
        </patternFill>
      </fill>
      <border/>
    </dxf>
    <dxf>
      <border>
        <left style="thin"/>
        <right/>
        <top style="thin"/>
        <bottom style="thin"/>
        <vertical/>
        <horizontal/>
      </border>
    </dxf>
    <dxf>
      <alignment horizontal="center" textRotation="0" wrapText="1" shrinkToFit="1" readingOrder="0"/>
      <border>
        <left style="thin"/>
        <right style="thin"/>
        <top style="thin"/>
        <bottom style="thin"/>
      </border>
    </dxf>
    <dxf>
      <alignment horizontal="center" textRotation="0" wrapText="1" shrinkToFit="1" readingOrder="0"/>
      <border>
        <left style="thin"/>
        <right style="thin"/>
        <top style="thin"/>
        <bottom style="thin"/>
      </border>
    </dxf>
    <dxf>
      <numFmt numFmtId="44" formatCode="_(&quot;$&quot;* #,##0.00_);_(&quot;$&quot;* \(#,##0.00\);_(&quot;$&quot;* &quot;-&quot;??_);_(@_)"/>
      <alignment horizontal="center" textRotation="0" wrapText="1" shrinkToFit="1" readingOrder="0"/>
      <border>
        <left style="thin"/>
        <right style="thin"/>
        <top style="thin"/>
        <bottom style="thin"/>
      </border>
    </dxf>
    <dxf>
      <alignment horizontal="center" textRotation="0" wrapText="1" shrinkToFit="1" readingOrder="0"/>
      <border>
        <left style="thin"/>
        <right style="thin"/>
        <top style="thin"/>
        <bottom style="thin"/>
      </border>
    </dxf>
    <dxf>
      <alignment horizontal="center" textRotation="0" wrapText="1" shrinkToFit="1" readingOrder="0"/>
      <border>
        <left style="thin"/>
        <right style="thin"/>
        <top style="thin"/>
        <bottom style="thin"/>
      </border>
    </dxf>
    <dxf>
      <alignment horizontal="center" textRotation="0" wrapText="1" shrinkToFit="1" readingOrder="0"/>
      <border>
        <left style="thin"/>
        <right style="thin"/>
        <top style="thin"/>
        <bottom style="thin"/>
      </border>
    </dxf>
    <dxf>
      <alignment horizontal="center" textRotation="0" wrapText="1" shrinkToFit="1" readingOrder="0"/>
      <border>
        <left/>
        <right style="thin"/>
        <top style="thin"/>
        <bottom style="thin"/>
      </border>
    </dxf>
    <dxf>
      <border>
        <top style="thin"/>
      </border>
    </dxf>
    <dxf>
      <border>
        <left style="thin"/>
        <right style="thin"/>
        <top style="thin"/>
        <bottom style="thin"/>
      </border>
    </dxf>
    <dxf>
      <border>
        <bottom style="thin"/>
      </border>
    </dxf>
    <dxf>
      <font>
        <b/>
        <i val="0"/>
        <u val="none"/>
        <strike val="0"/>
        <sz val="11"/>
        <name val="Calibri"/>
        <color theme="0"/>
        <condense val="0"/>
        <extend val="0"/>
      </font>
      <fill>
        <patternFill patternType="solid">
          <fgColor rgb="FF000000"/>
          <bgColor rgb="FF2BA7C2"/>
        </patternFill>
      </fill>
      <alignment horizontal="center" vertical="center"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1" name="Table1" displayName="Table1" ref="A7:H51" totalsRowShown="0" headerRowDxfId="1460" tableBorderDxfId="1458" headerRowBorderDxfId="1459" totalsRowBorderDxfId="1457">
  <autoFilter ref="A7:H51"/>
  <tableColumns count="8">
    <tableColumn id="1" name="Item Description" dataDxfId="1456"/>
    <tableColumn id="2" name="Serial Number or Unique ID" dataDxfId="1455"/>
    <tableColumn id="3" name="Acquisition Date" dataDxfId="1454"/>
    <tableColumn id="4" name="Funding Source " dataDxfId="1453"/>
    <tableColumn id="5" name="Unit Price" dataDxfId="1452"/>
    <tableColumn id="6" name="Location" dataDxfId="1451"/>
    <tableColumn id="7" name="Condition" dataDxfId="1450"/>
    <tableColumn id="8" name="Disposition or Sale Price" dataDxfId="1449"/>
  </tableColumns>
  <tableStyleInfo name="TableStyleLight1" showFirstColumn="0" showLastColumn="0" showRowStripes="1" showColumnStripes="0"/>
</table>
</file>

<file path=xl/tables/table10.xml><?xml version="1.0" encoding="utf-8"?>
<table xmlns="http://schemas.openxmlformats.org/spreadsheetml/2006/main" id="96" name="Table35621213141516437097" displayName="Table35621213141516437097" ref="A121:F130" totalsRowShown="0" headerRowDxfId="1330" dataDxfId="1328" tableBorderDxfId="1327" headerRowBorderDxfId="1329" totalsRowBorderDxfId="1326">
  <autoFilter ref="A121:F130"/>
  <tableColumns count="6">
    <tableColumn id="1" name="Item" dataDxfId="1325"/>
    <tableColumn id="3" name="Description" dataDxfId="1324"/>
    <tableColumn id="2" name="Amount" dataDxfId="1323"/>
    <tableColumn id="5" name="243 Program" dataDxfId="1322"/>
    <tableColumn id="6" name="243 Admin" dataDxfId="1321"/>
    <tableColumn id="11" name="Total Amount Spent" dataDxfId="1320">
      <calculatedColumnFormula>SUM(#REF!)</calculatedColumnFormula>
    </tableColumn>
  </tableColumns>
  <tableStyleInfo name="TableStyleLight1" showFirstColumn="0" showLastColumn="0" showRowStripes="1" showColumnStripes="0"/>
</table>
</file>

<file path=xl/tables/table100.xml><?xml version="1.0" encoding="utf-8"?>
<table xmlns="http://schemas.openxmlformats.org/spreadsheetml/2006/main" id="78" name="Table356212131415162579" displayName="Table356212131415162579" ref="A121:F130" totalsRowShown="0" headerRowDxfId="130" dataDxfId="128" tableBorderDxfId="127" headerRowBorderDxfId="129" totalsRowBorderDxfId="126">
  <autoFilter ref="A121:F130"/>
  <tableColumns count="6">
    <tableColumn id="1" name="Item" dataDxfId="125"/>
    <tableColumn id="3" name="Description" dataDxfId="124"/>
    <tableColumn id="2" name="Amount" dataDxfId="123"/>
    <tableColumn id="5" name="243 Program" dataDxfId="122"/>
    <tableColumn id="6" name="243 Admin" dataDxfId="121"/>
    <tableColumn id="11" name="Total Amount Spent" dataDxfId="120">
      <calculatedColumnFormula>SUM(#REF!)</calculatedColumnFormula>
    </tableColumn>
  </tableColumns>
  <tableStyleInfo name="TableStyleLight1" showFirstColumn="0" showLastColumn="0" showRowStripes="1" showColumnStripes="0"/>
</table>
</file>

<file path=xl/tables/table101.xml><?xml version="1.0" encoding="utf-8"?>
<table xmlns="http://schemas.openxmlformats.org/spreadsheetml/2006/main" id="43" name="Table344" displayName="Table344" ref="A3:H20" totalsRowShown="0" headerRowDxfId="103" dataDxfId="101" tableBorderDxfId="100" headerRowBorderDxfId="102" totalsRowBorderDxfId="99">
  <autoFilter ref="A3:H20"/>
  <tableColumns count="8">
    <tableColumn id="1" name="Staff Member" dataDxfId="98"/>
    <tableColumn id="2" name="Title/Position" dataDxfId="97"/>
    <tableColumn id="4" name="Monthly Salary" dataDxfId="96"/>
    <tableColumn id="12" name="Monthly Benefits" dataDxfId="95"/>
    <tableColumn id="3" name="Total Paid" dataDxfId="94">
      <calculatedColumnFormula>Table344[[#This Row],[Monthly Salary]]+Table344[[#This Row],[Monthly Benefits]]</calculatedColumnFormula>
    </tableColumn>
    <tableColumn id="5" name="243 Program " dataDxfId="93"/>
    <tableColumn id="6" name="243 Admin" dataDxfId="92"/>
    <tableColumn id="11" name="Total Amount Spent" dataDxfId="91">
      <calculatedColumnFormula>F4+#REF!+#REF!</calculatedColumnFormula>
    </tableColumn>
  </tableColumns>
  <tableStyleInfo name="TableStyleLight1" showFirstColumn="0" showLastColumn="0" showRowStripes="1" showColumnStripes="0"/>
</table>
</file>

<file path=xl/tables/table102.xml><?xml version="1.0" encoding="utf-8"?>
<table xmlns="http://schemas.openxmlformats.org/spreadsheetml/2006/main" id="44" name="Table3545" displayName="Table3545" ref="A24:I38" totalsRowShown="0" headerRowDxfId="90" dataDxfId="88" tableBorderDxfId="87" headerRowBorderDxfId="89" totalsRowBorderDxfId="86">
  <autoFilter ref="A24:I38"/>
  <tableColumns count="9">
    <tableColumn id="1" name="Staff Member" dataDxfId="85"/>
    <tableColumn id="4" name="Title/Position" dataDxfId="84"/>
    <tableColumn id="3" name="Hours Worked" dataDxfId="83"/>
    <tableColumn id="12" name="Hourly Rate" dataDxfId="82"/>
    <tableColumn id="13" name="Benefits" dataDxfId="81"/>
    <tableColumn id="2" name="Total Paid" dataDxfId="80"/>
    <tableColumn id="5" name="243 Program" dataDxfId="79"/>
    <tableColumn id="6" name="243 Admin" dataDxfId="78"/>
    <tableColumn id="11" name="Total Amount Spent" dataDxfId="77">
      <calculatedColumnFormula>SUM(#REF!)</calculatedColumnFormula>
    </tableColumn>
  </tableColumns>
  <tableStyleInfo name="TableStyleLight1" showFirstColumn="0" showLastColumn="0" showRowStripes="1" showColumnStripes="0"/>
</table>
</file>

<file path=xl/tables/table103.xml><?xml version="1.0" encoding="utf-8"?>
<table xmlns="http://schemas.openxmlformats.org/spreadsheetml/2006/main" id="45" name="Table35646" displayName="Table35646" ref="A43:F53" totalsRowShown="0" headerRowDxfId="76" dataDxfId="74" tableBorderDxfId="73" headerRowBorderDxfId="75" totalsRowBorderDxfId="72">
  <autoFilter ref="A43:F53"/>
  <tableColumns count="6">
    <tableColumn id="1" name="Item" dataDxfId="71"/>
    <tableColumn id="2" name="Description" dataDxfId="70"/>
    <tableColumn id="4" name="Total" dataDxfId="69"/>
    <tableColumn id="5" name="243 Program" dataDxfId="68"/>
    <tableColumn id="6" name="243 Admin" dataDxfId="67"/>
    <tableColumn id="11" name="Total Amount Allocated" dataDxfId="66">
      <calculatedColumnFormula>SUM(#REF!)</calculatedColumnFormula>
    </tableColumn>
  </tableColumns>
  <tableStyleInfo name="TableStyleLight1" showFirstColumn="0" showLastColumn="0" showRowStripes="1" showColumnStripes="0"/>
</table>
</file>

<file path=xl/tables/table104.xml><?xml version="1.0" encoding="utf-8"?>
<table xmlns="http://schemas.openxmlformats.org/spreadsheetml/2006/main" id="46" name="Table356247" displayName="Table356247" ref="A56:F65" totalsRowShown="0" headerRowDxfId="65" dataDxfId="63" tableBorderDxfId="62" headerRowBorderDxfId="64" totalsRowBorderDxfId="61">
  <autoFilter ref="A56:F65"/>
  <tableColumns count="6">
    <tableColumn id="1" name="Item" dataDxfId="60"/>
    <tableColumn id="3" name="Description" dataDxfId="59"/>
    <tableColumn id="2" name="Amount" dataDxfId="58"/>
    <tableColumn id="5" name="243 Program" dataDxfId="57"/>
    <tableColumn id="6" name="243 Admin" dataDxfId="56"/>
    <tableColumn id="11" name="Total Amount Spent" dataDxfId="55">
      <calculatedColumnFormula>SUM(#REF!)</calculatedColumnFormula>
    </tableColumn>
  </tableColumns>
  <tableStyleInfo name="TableStyleLight1" showFirstColumn="0" showLastColumn="0" showRowStripes="1" showColumnStripes="0"/>
</table>
</file>

<file path=xl/tables/table105.xml><?xml version="1.0" encoding="utf-8"?>
<table xmlns="http://schemas.openxmlformats.org/spreadsheetml/2006/main" id="47" name="Table35621248" displayName="Table35621248" ref="A69:F78" totalsRowShown="0" headerRowDxfId="54" dataDxfId="52" tableBorderDxfId="51" headerRowBorderDxfId="53" totalsRowBorderDxfId="50">
  <autoFilter ref="A69:F78"/>
  <tableColumns count="6">
    <tableColumn id="1" name="Item" dataDxfId="49"/>
    <tableColumn id="3" name="Description" dataDxfId="48"/>
    <tableColumn id="2" name="Amount" dataDxfId="47"/>
    <tableColumn id="5" name="243 Program" dataDxfId="46"/>
    <tableColumn id="6" name="243 Admin" dataDxfId="45"/>
    <tableColumn id="11" name="Total Amount Spent" dataDxfId="44">
      <calculatedColumnFormula>SUM(#REF!)</calculatedColumnFormula>
    </tableColumn>
  </tableColumns>
  <tableStyleInfo name="TableStyleLight1" showFirstColumn="0" showLastColumn="0" showRowStripes="1" showColumnStripes="0"/>
</table>
</file>

<file path=xl/tables/table106.xml><?xml version="1.0" encoding="utf-8"?>
<table xmlns="http://schemas.openxmlformats.org/spreadsheetml/2006/main" id="48" name="Table3562121349" displayName="Table3562121349" ref="A82:F91" totalsRowShown="0" headerRowDxfId="43" dataDxfId="41" tableBorderDxfId="40" headerRowBorderDxfId="42" totalsRowBorderDxfId="39">
  <autoFilter ref="A82:F91"/>
  <tableColumns count="6">
    <tableColumn id="1" name="Item" dataDxfId="38"/>
    <tableColumn id="3" name="Description" dataDxfId="37"/>
    <tableColumn id="2" name="Amount" dataDxfId="36"/>
    <tableColumn id="5" name="243 Program" dataDxfId="35"/>
    <tableColumn id="6" name="243 Admin" dataDxfId="34"/>
    <tableColumn id="11" name="Total Amount Spent" dataDxfId="33">
      <calculatedColumnFormula>SUM(#REF!)</calculatedColumnFormula>
    </tableColumn>
  </tableColumns>
  <tableStyleInfo name="TableStyleLight1" showFirstColumn="0" showLastColumn="0" showRowStripes="1" showColumnStripes="0"/>
</table>
</file>

<file path=xl/tables/table107.xml><?xml version="1.0" encoding="utf-8"?>
<table xmlns="http://schemas.openxmlformats.org/spreadsheetml/2006/main" id="49" name="Table356212131450" displayName="Table356212131450" ref="A95:F104" totalsRowShown="0" headerRowDxfId="32" dataDxfId="30" tableBorderDxfId="29" headerRowBorderDxfId="31" totalsRowBorderDxfId="28">
  <autoFilter ref="A95:F104"/>
  <tableColumns count="6">
    <tableColumn id="1" name="Item" dataDxfId="27"/>
    <tableColumn id="3" name="Description" dataDxfId="26"/>
    <tableColumn id="2" name="Amount" dataDxfId="25"/>
    <tableColumn id="5" name="243 Program" dataDxfId="24"/>
    <tableColumn id="6" name="243 Admin" dataDxfId="23"/>
    <tableColumn id="11" name="Total Amount Spent" dataDxfId="22">
      <calculatedColumnFormula>SUM(#REF!)</calculatedColumnFormula>
    </tableColumn>
  </tableColumns>
  <tableStyleInfo name="TableStyleLight1" showFirstColumn="0" showLastColumn="0" showRowStripes="1" showColumnStripes="0"/>
</table>
</file>

<file path=xl/tables/table108.xml><?xml version="1.0" encoding="utf-8"?>
<table xmlns="http://schemas.openxmlformats.org/spreadsheetml/2006/main" id="50" name="Table35621213141551" displayName="Table35621213141551" ref="A108:F117" totalsRowShown="0" headerRowDxfId="21" dataDxfId="19" tableBorderDxfId="18" headerRowBorderDxfId="20" totalsRowBorderDxfId="17">
  <autoFilter ref="A108:F117"/>
  <tableColumns count="6">
    <tableColumn id="1" name="Item" dataDxfId="16"/>
    <tableColumn id="3" name="Description" dataDxfId="15"/>
    <tableColumn id="2" name="Amount" dataDxfId="14"/>
    <tableColumn id="5" name="243 Program" dataDxfId="13"/>
    <tableColumn id="6" name="243 Admin" dataDxfId="12"/>
    <tableColumn id="11" name="Total Amount Spent" dataDxfId="11">
      <calculatedColumnFormula>SUM(#REF!)</calculatedColumnFormula>
    </tableColumn>
  </tableColumns>
  <tableStyleInfo name="TableStyleLight1" showFirstColumn="0" showLastColumn="0" showRowStripes="1" showColumnStripes="0"/>
</table>
</file>

<file path=xl/tables/table109.xml><?xml version="1.0" encoding="utf-8"?>
<table xmlns="http://schemas.openxmlformats.org/spreadsheetml/2006/main" id="51" name="Table3562121314151652" displayName="Table3562121314151652" ref="A121:F130" totalsRowShown="0" headerRowDxfId="10" dataDxfId="8" tableBorderDxfId="7" headerRowBorderDxfId="9" totalsRowBorderDxfId="6">
  <autoFilter ref="A121:F130"/>
  <tableColumns count="6">
    <tableColumn id="1" name="Item" dataDxfId="5"/>
    <tableColumn id="3" name="Description" dataDxfId="4"/>
    <tableColumn id="2" name="Amount" dataDxfId="3"/>
    <tableColumn id="5" name="243 Program" dataDxfId="2"/>
    <tableColumn id="6" name="243 Admin" dataDxfId="1"/>
    <tableColumn id="11" name="Total Amount Spent" dataDxfId="0">
      <calculatedColumnFormula>SUM(#REF!)</calculatedColumnFormula>
    </tableColumn>
  </tableColumns>
  <tableStyleInfo name="TableStyleLight1" showFirstColumn="0" showLastColumn="0" showRowStripes="1" showColumnStripes="0"/>
</table>
</file>

<file path=xl/tables/table11.xml><?xml version="1.0" encoding="utf-8"?>
<table xmlns="http://schemas.openxmlformats.org/spreadsheetml/2006/main" id="16" name="Table317" displayName="Table317" ref="A3:H20" totalsRowShown="0" headerRowDxfId="1303" dataDxfId="1301" tableBorderDxfId="1300" headerRowBorderDxfId="1302" totalsRowBorderDxfId="1299">
  <autoFilter ref="A3:H20"/>
  <tableColumns count="8">
    <tableColumn id="1" name="Staff Member" dataDxfId="1298"/>
    <tableColumn id="2" name="Title/Position" dataDxfId="1297"/>
    <tableColumn id="4" name="Monthly Salary" dataDxfId="1296"/>
    <tableColumn id="12" name="Monthly Benefits" dataDxfId="1295"/>
    <tableColumn id="3" name="Total Paid" dataDxfId="1294">
      <calculatedColumnFormula>Table317[[#This Row],[Monthly Salary]]+Table317[[#This Row],[Monthly Benefits]]</calculatedColumnFormula>
    </tableColumn>
    <tableColumn id="5" name="243 Program " dataDxfId="1293"/>
    <tableColumn id="6" name="243 Admin" dataDxfId="1292"/>
    <tableColumn id="11" name="Total Amount Spent" dataDxfId="1291">
      <calculatedColumnFormula>F4+#REF!+#REF!</calculatedColumnFormula>
    </tableColumn>
  </tableColumns>
  <tableStyleInfo name="TableStyleLight1" showFirstColumn="0" showLastColumn="0" showRowStripes="1" showColumnStripes="0"/>
</table>
</file>

<file path=xl/tables/table12.xml><?xml version="1.0" encoding="utf-8"?>
<table xmlns="http://schemas.openxmlformats.org/spreadsheetml/2006/main" id="17" name="Table3518" displayName="Table3518" ref="A24:I38" totalsRowShown="0" headerRowDxfId="1290" dataDxfId="1288" tableBorderDxfId="1287" headerRowBorderDxfId="1289" totalsRowBorderDxfId="1286">
  <autoFilter ref="A24:I38"/>
  <tableColumns count="9">
    <tableColumn id="1" name="Staff Member" dataDxfId="1285"/>
    <tableColumn id="4" name="Title/Position" dataDxfId="1284"/>
    <tableColumn id="3" name="Hours Worked" dataDxfId="1283"/>
    <tableColumn id="12" name="Hourly Rate" dataDxfId="1282"/>
    <tableColumn id="13" name="Benefits" dataDxfId="1281"/>
    <tableColumn id="2" name="Total Paid" dataDxfId="1280"/>
    <tableColumn id="5" name="243 Program" dataDxfId="1279"/>
    <tableColumn id="6" name="243 Admin" dataDxfId="1278"/>
    <tableColumn id="11" name="Total Amount Spent" dataDxfId="1277">
      <calculatedColumnFormula>SUM(#REF!)</calculatedColumnFormula>
    </tableColumn>
  </tableColumns>
  <tableStyleInfo name="TableStyleLight1" showFirstColumn="0" showLastColumn="0" showRowStripes="1" showColumnStripes="0"/>
</table>
</file>

<file path=xl/tables/table13.xml><?xml version="1.0" encoding="utf-8"?>
<table xmlns="http://schemas.openxmlformats.org/spreadsheetml/2006/main" id="18" name="Table35619" displayName="Table35619" ref="A43:F53" totalsRowShown="0" headerRowDxfId="1276" dataDxfId="1274" tableBorderDxfId="1273" headerRowBorderDxfId="1275" totalsRowBorderDxfId="1272">
  <autoFilter ref="A43:F53"/>
  <tableColumns count="6">
    <tableColumn id="1" name="Item" dataDxfId="1271"/>
    <tableColumn id="2" name="Description" dataDxfId="1270"/>
    <tableColumn id="4" name="Total" dataDxfId="1269"/>
    <tableColumn id="5" name="243 Program" dataDxfId="1268"/>
    <tableColumn id="6" name="243 Admin" dataDxfId="1267"/>
    <tableColumn id="11" name="Total Amount Allocated" dataDxfId="1266">
      <calculatedColumnFormula>SUM(#REF!)</calculatedColumnFormula>
    </tableColumn>
  </tableColumns>
  <tableStyleInfo name="TableStyleLight1" showFirstColumn="0" showLastColumn="0" showRowStripes="1" showColumnStripes="0"/>
</table>
</file>

<file path=xl/tables/table14.xml><?xml version="1.0" encoding="utf-8"?>
<table xmlns="http://schemas.openxmlformats.org/spreadsheetml/2006/main" id="19" name="Table356220" displayName="Table356220" ref="A56:F65" totalsRowShown="0" headerRowDxfId="1265" dataDxfId="1263" tableBorderDxfId="1262" headerRowBorderDxfId="1264" totalsRowBorderDxfId="1261">
  <autoFilter ref="A56:F65"/>
  <tableColumns count="6">
    <tableColumn id="1" name="Item" dataDxfId="1260"/>
    <tableColumn id="3" name="Description" dataDxfId="1259"/>
    <tableColumn id="2" name="Amount" dataDxfId="1258"/>
    <tableColumn id="5" name="243 Program" dataDxfId="1257"/>
    <tableColumn id="6" name="243 Admin" dataDxfId="1256"/>
    <tableColumn id="11" name="Total Amount Spent" dataDxfId="1255">
      <calculatedColumnFormula>SUM(#REF!)</calculatedColumnFormula>
    </tableColumn>
  </tableColumns>
  <tableStyleInfo name="TableStyleLight1" showFirstColumn="0" showLastColumn="0" showRowStripes="1" showColumnStripes="0"/>
</table>
</file>

<file path=xl/tables/table15.xml><?xml version="1.0" encoding="utf-8"?>
<table xmlns="http://schemas.openxmlformats.org/spreadsheetml/2006/main" id="20" name="Table35621221" displayName="Table35621221" ref="A69:F78" totalsRowShown="0" headerRowDxfId="1254" dataDxfId="1252" tableBorderDxfId="1251" headerRowBorderDxfId="1253" totalsRowBorderDxfId="1250">
  <autoFilter ref="A69:F78"/>
  <tableColumns count="6">
    <tableColumn id="1" name="Item" dataDxfId="1249"/>
    <tableColumn id="3" name="Description" dataDxfId="1248"/>
    <tableColumn id="2" name="Amount" dataDxfId="1247"/>
    <tableColumn id="5" name="243 Program" dataDxfId="1246"/>
    <tableColumn id="6" name="243 Admin" dataDxfId="1245"/>
    <tableColumn id="11" name="Total Amount Spent" dataDxfId="1244">
      <calculatedColumnFormula>SUM(#REF!)</calculatedColumnFormula>
    </tableColumn>
  </tableColumns>
  <tableStyleInfo name="TableStyleLight1" showFirstColumn="0" showLastColumn="0" showRowStripes="1" showColumnStripes="0"/>
</table>
</file>

<file path=xl/tables/table16.xml><?xml version="1.0" encoding="utf-8"?>
<table xmlns="http://schemas.openxmlformats.org/spreadsheetml/2006/main" id="21" name="Table3562121322" displayName="Table3562121322" ref="A82:F91" totalsRowShown="0" headerRowDxfId="1243" dataDxfId="1241" tableBorderDxfId="1240" headerRowBorderDxfId="1242" totalsRowBorderDxfId="1239">
  <autoFilter ref="A82:F91"/>
  <tableColumns count="6">
    <tableColumn id="1" name="Item" dataDxfId="1238"/>
    <tableColumn id="3" name="Description" dataDxfId="1237"/>
    <tableColumn id="2" name="Amount" dataDxfId="1236"/>
    <tableColumn id="5" name="243 Program" dataDxfId="1235"/>
    <tableColumn id="6" name="243 Admin" dataDxfId="1234"/>
    <tableColumn id="11" name="Total Amount Spent" dataDxfId="1233">
      <calculatedColumnFormula>SUM(#REF!)</calculatedColumnFormula>
    </tableColumn>
  </tableColumns>
  <tableStyleInfo name="TableStyleLight1" showFirstColumn="0" showLastColumn="0" showRowStripes="1" showColumnStripes="0"/>
</table>
</file>

<file path=xl/tables/table17.xml><?xml version="1.0" encoding="utf-8"?>
<table xmlns="http://schemas.openxmlformats.org/spreadsheetml/2006/main" id="22" name="Table356212131423" displayName="Table356212131423" ref="A95:F104" totalsRowShown="0" headerRowDxfId="1232" dataDxfId="1230" tableBorderDxfId="1229" headerRowBorderDxfId="1231" totalsRowBorderDxfId="1228">
  <autoFilter ref="A95:F104"/>
  <tableColumns count="6">
    <tableColumn id="1" name="Item" dataDxfId="1227"/>
    <tableColumn id="3" name="Description" dataDxfId="1226"/>
    <tableColumn id="2" name="Amount" dataDxfId="1225"/>
    <tableColumn id="5" name="243 Program" dataDxfId="1224"/>
    <tableColumn id="6" name="243 Admin" dataDxfId="1223"/>
    <tableColumn id="11" name="Total Amount Spent" dataDxfId="1222">
      <calculatedColumnFormula>SUM(#REF!)</calculatedColumnFormula>
    </tableColumn>
  </tableColumns>
  <tableStyleInfo name="TableStyleLight1" showFirstColumn="0" showLastColumn="0" showRowStripes="1" showColumnStripes="0"/>
</table>
</file>

<file path=xl/tables/table18.xml><?xml version="1.0" encoding="utf-8"?>
<table xmlns="http://schemas.openxmlformats.org/spreadsheetml/2006/main" id="23" name="Table35621213141524" displayName="Table35621213141524" ref="A108:F117" totalsRowShown="0" headerRowDxfId="1221" dataDxfId="1219" tableBorderDxfId="1218" headerRowBorderDxfId="1220" totalsRowBorderDxfId="1217">
  <autoFilter ref="A108:F117"/>
  <tableColumns count="6">
    <tableColumn id="1" name="Item" dataDxfId="1216"/>
    <tableColumn id="3" name="Description" dataDxfId="1215"/>
    <tableColumn id="2" name="Amount" dataDxfId="1214"/>
    <tableColumn id="5" name="243 Program" dataDxfId="1213"/>
    <tableColumn id="6" name="243 Admin" dataDxfId="1212"/>
    <tableColumn id="11" name="Total Amount Spent" dataDxfId="1211">
      <calculatedColumnFormula>SUM(#REF!)</calculatedColumnFormula>
    </tableColumn>
  </tableColumns>
  <tableStyleInfo name="TableStyleLight1" showFirstColumn="0" showLastColumn="0" showRowStripes="1" showColumnStripes="0"/>
</table>
</file>

<file path=xl/tables/table19.xml><?xml version="1.0" encoding="utf-8"?>
<table xmlns="http://schemas.openxmlformats.org/spreadsheetml/2006/main" id="24" name="Table3562121314151625" displayName="Table3562121314151625" ref="A121:F130" totalsRowShown="0" headerRowDxfId="1210" dataDxfId="1208" tableBorderDxfId="1207" headerRowBorderDxfId="1209" totalsRowBorderDxfId="1206">
  <autoFilter ref="A121:F130"/>
  <tableColumns count="6">
    <tableColumn id="1" name="Item" dataDxfId="1205"/>
    <tableColumn id="3" name="Description" dataDxfId="1204"/>
    <tableColumn id="2" name="Amount" dataDxfId="1203"/>
    <tableColumn id="5" name="243 Program" dataDxfId="1202"/>
    <tableColumn id="6" name="243 Admin" dataDxfId="1201"/>
    <tableColumn id="11" name="Total Amount Spent" dataDxfId="1200">
      <calculatedColumnFormula>SUM(#REF!)</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88" name="Table3356289" displayName="Table3356289" ref="A3:H20" totalsRowShown="0" headerRowDxfId="1423" dataDxfId="1421" tableBorderDxfId="1420" headerRowBorderDxfId="1422" totalsRowBorderDxfId="1419">
  <autoFilter ref="A3:H20"/>
  <tableColumns count="8">
    <tableColumn id="1" name="Staff Member" dataDxfId="1418"/>
    <tableColumn id="2" name="Title/Position" dataDxfId="1417"/>
    <tableColumn id="4" name="Monthly Salary" dataDxfId="1416"/>
    <tableColumn id="12" name="Monthly Benefits" dataDxfId="1415"/>
    <tableColumn id="3" name="Total Paid" dataDxfId="1414">
      <calculatedColumnFormula>Table3356289[[#This Row],[Monthly Salary]]+Table3356289[[#This Row],[Monthly Benefits]]</calculatedColumnFormula>
    </tableColumn>
    <tableColumn id="5" name="243 Program " dataDxfId="1413"/>
    <tableColumn id="6" name="243 Admin" dataDxfId="1412"/>
    <tableColumn id="11" name="Total Amount Spent" dataDxfId="1411">
      <calculatedColumnFormula>F4+#REF!+#REF!</calculatedColumnFormula>
    </tableColumn>
  </tableColumns>
  <tableStyleInfo name="TableStyleLight1" showFirstColumn="0" showLastColumn="0" showRowStripes="1" showColumnStripes="0"/>
</table>
</file>

<file path=xl/tables/table20.xml><?xml version="1.0" encoding="utf-8"?>
<table xmlns="http://schemas.openxmlformats.org/spreadsheetml/2006/main" id="34" name="Table335" displayName="Table335" ref="A3:H20" totalsRowShown="0" headerRowDxfId="1183" dataDxfId="1181" tableBorderDxfId="1180" headerRowBorderDxfId="1182" totalsRowBorderDxfId="1179">
  <autoFilter ref="A3:H20"/>
  <tableColumns count="8">
    <tableColumn id="1" name="Staff Member" dataDxfId="1178"/>
    <tableColumn id="2" name="Title/Position" dataDxfId="1177"/>
    <tableColumn id="4" name="Monthly Salary" dataDxfId="1176"/>
    <tableColumn id="12" name="Monthly Benefits" dataDxfId="1175"/>
    <tableColumn id="3" name="Total Paid" dataDxfId="1174">
      <calculatedColumnFormula>Table335[[#This Row],[Monthly Salary]]+Table335[[#This Row],[Monthly Benefits]]</calculatedColumnFormula>
    </tableColumn>
    <tableColumn id="5" name="243 Program " dataDxfId="1173"/>
    <tableColumn id="6" name="243 Admin" dataDxfId="1172"/>
    <tableColumn id="11" name="Total Amount Spent" dataDxfId="1171">
      <calculatedColumnFormula>F4+#REF!+#REF!</calculatedColumnFormula>
    </tableColumn>
  </tableColumns>
  <tableStyleInfo name="TableStyleLight1" showFirstColumn="0" showLastColumn="0" showRowStripes="1" showColumnStripes="0"/>
</table>
</file>

<file path=xl/tables/table21.xml><?xml version="1.0" encoding="utf-8"?>
<table xmlns="http://schemas.openxmlformats.org/spreadsheetml/2006/main" id="35" name="Table3536" displayName="Table3536" ref="A24:I38" totalsRowShown="0" headerRowDxfId="1170" dataDxfId="1168" tableBorderDxfId="1167" headerRowBorderDxfId="1169" totalsRowBorderDxfId="1166">
  <autoFilter ref="A24:I38"/>
  <tableColumns count="9">
    <tableColumn id="1" name="Staff Member" dataDxfId="1165"/>
    <tableColumn id="4" name="Title/Position" dataDxfId="1164"/>
    <tableColumn id="3" name="Hours Worked" dataDxfId="1163"/>
    <tableColumn id="12" name="Hourly Rate" dataDxfId="1162"/>
    <tableColumn id="13" name="Benefits" dataDxfId="1161"/>
    <tableColumn id="2" name="Total Paid" dataDxfId="1160"/>
    <tableColumn id="5" name="243 Program" dataDxfId="1159"/>
    <tableColumn id="6" name="243 Admin" dataDxfId="1158"/>
    <tableColumn id="11" name="Total Amount Spent" dataDxfId="1157">
      <calculatedColumnFormula>SUM(#REF!)</calculatedColumnFormula>
    </tableColumn>
  </tableColumns>
  <tableStyleInfo name="TableStyleLight1" showFirstColumn="0" showLastColumn="0" showRowStripes="1" showColumnStripes="0"/>
</table>
</file>

<file path=xl/tables/table22.xml><?xml version="1.0" encoding="utf-8"?>
<table xmlns="http://schemas.openxmlformats.org/spreadsheetml/2006/main" id="36" name="Table35637" displayName="Table35637" ref="A43:F53" totalsRowShown="0" headerRowDxfId="1156" dataDxfId="1154" tableBorderDxfId="1153" headerRowBorderDxfId="1155" totalsRowBorderDxfId="1152">
  <autoFilter ref="A43:F53"/>
  <tableColumns count="6">
    <tableColumn id="1" name="Item" dataDxfId="1151"/>
    <tableColumn id="2" name="Description" dataDxfId="1150"/>
    <tableColumn id="4" name="Total" dataDxfId="1149"/>
    <tableColumn id="5" name="243 Program" dataDxfId="1148"/>
    <tableColumn id="6" name="243 Admin" dataDxfId="1147"/>
    <tableColumn id="11" name="Total Amount Allocated" dataDxfId="1146">
      <calculatedColumnFormula>SUM(#REF!)</calculatedColumnFormula>
    </tableColumn>
  </tableColumns>
  <tableStyleInfo name="TableStyleLight1" showFirstColumn="0" showLastColumn="0" showRowStripes="1" showColumnStripes="0"/>
</table>
</file>

<file path=xl/tables/table23.xml><?xml version="1.0" encoding="utf-8"?>
<table xmlns="http://schemas.openxmlformats.org/spreadsheetml/2006/main" id="37" name="Table356238" displayName="Table356238" ref="A56:F65" totalsRowShown="0" headerRowDxfId="1145" dataDxfId="1143" tableBorderDxfId="1142" headerRowBorderDxfId="1144" totalsRowBorderDxfId="1141">
  <autoFilter ref="A56:F65"/>
  <tableColumns count="6">
    <tableColumn id="1" name="Item" dataDxfId="1140"/>
    <tableColumn id="3" name="Description" dataDxfId="1139"/>
    <tableColumn id="2" name="Amount" dataDxfId="1138"/>
    <tableColumn id="5" name="243 Program" dataDxfId="1137"/>
    <tableColumn id="6" name="243 Admin" dataDxfId="1136"/>
    <tableColumn id="11" name="Total Amount Spent" dataDxfId="1135">
      <calculatedColumnFormula>SUM(#REF!)</calculatedColumnFormula>
    </tableColumn>
  </tableColumns>
  <tableStyleInfo name="TableStyleLight1" showFirstColumn="0" showLastColumn="0" showRowStripes="1" showColumnStripes="0"/>
</table>
</file>

<file path=xl/tables/table24.xml><?xml version="1.0" encoding="utf-8"?>
<table xmlns="http://schemas.openxmlformats.org/spreadsheetml/2006/main" id="38" name="Table35621239" displayName="Table35621239" ref="A69:F78" totalsRowShown="0" headerRowDxfId="1134" dataDxfId="1132" tableBorderDxfId="1131" headerRowBorderDxfId="1133" totalsRowBorderDxfId="1130">
  <autoFilter ref="A69:F78"/>
  <tableColumns count="6">
    <tableColumn id="1" name="Item" dataDxfId="1129"/>
    <tableColumn id="3" name="Description" dataDxfId="1128"/>
    <tableColumn id="2" name="Amount" dataDxfId="1127"/>
    <tableColumn id="5" name="243 Program" dataDxfId="1126"/>
    <tableColumn id="6" name="243 Admin" dataDxfId="1125"/>
    <tableColumn id="11" name="Total Amount Spent" dataDxfId="1124">
      <calculatedColumnFormula>SUM(#REF!)</calculatedColumnFormula>
    </tableColumn>
  </tableColumns>
  <tableStyleInfo name="TableStyleLight1" showFirstColumn="0" showLastColumn="0" showRowStripes="1" showColumnStripes="0"/>
</table>
</file>

<file path=xl/tables/table25.xml><?xml version="1.0" encoding="utf-8"?>
<table xmlns="http://schemas.openxmlformats.org/spreadsheetml/2006/main" id="39" name="Table3562121340" displayName="Table3562121340" ref="A82:F91" totalsRowShown="0" headerRowDxfId="1123" dataDxfId="1121" tableBorderDxfId="1120" headerRowBorderDxfId="1122" totalsRowBorderDxfId="1119">
  <autoFilter ref="A82:F91"/>
  <tableColumns count="6">
    <tableColumn id="1" name="Item" dataDxfId="1118"/>
    <tableColumn id="3" name="Description" dataDxfId="1117"/>
    <tableColumn id="2" name="Amount" dataDxfId="1116"/>
    <tableColumn id="5" name="243 Program" dataDxfId="1115"/>
    <tableColumn id="6" name="243 Admin" dataDxfId="1114"/>
    <tableColumn id="11" name="Total Amount Spent" dataDxfId="1113">
      <calculatedColumnFormula>SUM(#REF!)</calculatedColumnFormula>
    </tableColumn>
  </tableColumns>
  <tableStyleInfo name="TableStyleLight1" showFirstColumn="0" showLastColumn="0" showRowStripes="1" showColumnStripes="0"/>
</table>
</file>

<file path=xl/tables/table26.xml><?xml version="1.0" encoding="utf-8"?>
<table xmlns="http://schemas.openxmlformats.org/spreadsheetml/2006/main" id="40" name="Table356212131441" displayName="Table356212131441" ref="A95:F104" totalsRowShown="0" headerRowDxfId="1112" dataDxfId="1110" tableBorderDxfId="1109" headerRowBorderDxfId="1111" totalsRowBorderDxfId="1108">
  <autoFilter ref="A95:F104"/>
  <tableColumns count="6">
    <tableColumn id="1" name="Item" dataDxfId="1107"/>
    <tableColumn id="3" name="Description" dataDxfId="1106"/>
    <tableColumn id="2" name="Amount" dataDxfId="1105"/>
    <tableColumn id="5" name="243 Program" dataDxfId="1104"/>
    <tableColumn id="6" name="243 Admin" dataDxfId="1103"/>
    <tableColumn id="11" name="Total Amount Spent" dataDxfId="1102">
      <calculatedColumnFormula>SUM(#REF!)</calculatedColumnFormula>
    </tableColumn>
  </tableColumns>
  <tableStyleInfo name="TableStyleLight1" showFirstColumn="0" showLastColumn="0" showRowStripes="1" showColumnStripes="0"/>
</table>
</file>

<file path=xl/tables/table27.xml><?xml version="1.0" encoding="utf-8"?>
<table xmlns="http://schemas.openxmlformats.org/spreadsheetml/2006/main" id="41" name="Table35621213141542" displayName="Table35621213141542" ref="A108:F117" totalsRowShown="0" headerRowDxfId="1101" dataDxfId="1099" tableBorderDxfId="1098" headerRowBorderDxfId="1100" totalsRowBorderDxfId="1097">
  <autoFilter ref="A108:F117"/>
  <tableColumns count="6">
    <tableColumn id="1" name="Item" dataDxfId="1096"/>
    <tableColumn id="3" name="Description" dataDxfId="1095"/>
    <tableColumn id="2" name="Amount" dataDxfId="1094"/>
    <tableColumn id="5" name="243 Program" dataDxfId="1093"/>
    <tableColumn id="6" name="243 Admin" dataDxfId="1092"/>
    <tableColumn id="11" name="Total Amount Spent" dataDxfId="1091">
      <calculatedColumnFormula>SUM(#REF!)</calculatedColumnFormula>
    </tableColumn>
  </tableColumns>
  <tableStyleInfo name="TableStyleLight1" showFirstColumn="0" showLastColumn="0" showRowStripes="1" showColumnStripes="0"/>
</table>
</file>

<file path=xl/tables/table28.xml><?xml version="1.0" encoding="utf-8"?>
<table xmlns="http://schemas.openxmlformats.org/spreadsheetml/2006/main" id="42" name="Table3562121314151643" displayName="Table3562121314151643" ref="A121:F130" totalsRowShown="0" headerRowDxfId="1090" dataDxfId="1088" tableBorderDxfId="1087" headerRowBorderDxfId="1089" totalsRowBorderDxfId="1086">
  <autoFilter ref="A121:F130"/>
  <tableColumns count="6">
    <tableColumn id="1" name="Item" dataDxfId="1085"/>
    <tableColumn id="3" name="Description" dataDxfId="1084"/>
    <tableColumn id="2" name="Amount" dataDxfId="1083"/>
    <tableColumn id="5" name="243 Program" dataDxfId="1082"/>
    <tableColumn id="6" name="243 Admin" dataDxfId="1081"/>
    <tableColumn id="11" name="Total Amount Spent" dataDxfId="1080">
      <calculatedColumnFormula>SUM(#REF!)</calculatedColumnFormula>
    </tableColumn>
  </tableColumns>
  <tableStyleInfo name="TableStyleLight1" showFirstColumn="0" showLastColumn="0" showRowStripes="1" showColumnStripes="0"/>
</table>
</file>

<file path=xl/tables/table29.xml><?xml version="1.0" encoding="utf-8"?>
<table xmlns="http://schemas.openxmlformats.org/spreadsheetml/2006/main" id="25" name="Table326" displayName="Table326" ref="A3:H20" totalsRowShown="0" headerRowDxfId="1063" dataDxfId="1061" tableBorderDxfId="1060" headerRowBorderDxfId="1062" totalsRowBorderDxfId="1059">
  <autoFilter ref="A3:H20"/>
  <tableColumns count="8">
    <tableColumn id="1" name="Staff Member" dataDxfId="1058"/>
    <tableColumn id="2" name="Title/Position" dataDxfId="1057"/>
    <tableColumn id="4" name="Monthly Salary" dataDxfId="1056"/>
    <tableColumn id="12" name="Monthly Benefits" dataDxfId="1055"/>
    <tableColumn id="3" name="Total Paid" dataDxfId="1054">
      <calculatedColumnFormula>Table326[[#This Row],[Monthly Salary]]+Table326[[#This Row],[Monthly Benefits]]</calculatedColumnFormula>
    </tableColumn>
    <tableColumn id="5" name="243 Program " dataDxfId="1053"/>
    <tableColumn id="6" name="243 Admin" dataDxfId="1052"/>
    <tableColumn id="11" name="Total Amount Spent" dataDxfId="1051">
      <calculatedColumnFormula>F4+#REF!+#REF!</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89" name="Table35366390" displayName="Table35366390" ref="A24:I38" totalsRowShown="0" headerRowDxfId="1410" dataDxfId="1408" tableBorderDxfId="1407" headerRowBorderDxfId="1409" totalsRowBorderDxfId="1406">
  <autoFilter ref="A24:I38"/>
  <tableColumns count="9">
    <tableColumn id="1" name="Staff Member" dataDxfId="1405"/>
    <tableColumn id="4" name="Title/Position" dataDxfId="1404"/>
    <tableColumn id="3" name="Hours Worked" dataDxfId="1403"/>
    <tableColumn id="12" name="Hourly Rate" dataDxfId="1402"/>
    <tableColumn id="13" name="Benefits" dataDxfId="1401"/>
    <tableColumn id="2" name="Total Paid" dataDxfId="1400"/>
    <tableColumn id="5" name="243 Program" dataDxfId="1399"/>
    <tableColumn id="6" name="243 Admin" dataDxfId="1398"/>
    <tableColumn id="11" name="Total Amount Spent" dataDxfId="1397">
      <calculatedColumnFormula>SUM(#REF!)</calculatedColumnFormula>
    </tableColumn>
  </tableColumns>
  <tableStyleInfo name="TableStyleLight1" showFirstColumn="0" showLastColumn="0" showRowStripes="1" showColumnStripes="0"/>
</table>
</file>

<file path=xl/tables/table30.xml><?xml version="1.0" encoding="utf-8"?>
<table xmlns="http://schemas.openxmlformats.org/spreadsheetml/2006/main" id="26" name="Table3527" displayName="Table3527" ref="A24:I38" totalsRowShown="0" headerRowDxfId="1050" dataDxfId="1048" tableBorderDxfId="1047" headerRowBorderDxfId="1049" totalsRowBorderDxfId="1046">
  <autoFilter ref="A24:I38"/>
  <tableColumns count="9">
    <tableColumn id="1" name="Staff Member" dataDxfId="1045"/>
    <tableColumn id="4" name="Title/Position" dataDxfId="1044"/>
    <tableColumn id="3" name="Hours Worked" dataDxfId="1043"/>
    <tableColumn id="12" name="Hourly Rate" dataDxfId="1042"/>
    <tableColumn id="13" name="Benefits" dataDxfId="1041"/>
    <tableColumn id="2" name="Total Paid" dataDxfId="1040"/>
    <tableColumn id="5" name="243 Program" dataDxfId="1039"/>
    <tableColumn id="6" name="243 Admin" dataDxfId="1038"/>
    <tableColumn id="11" name="Total Amount Spent" dataDxfId="1037">
      <calculatedColumnFormula>SUM(#REF!)</calculatedColumnFormula>
    </tableColumn>
  </tableColumns>
  <tableStyleInfo name="TableStyleLight1" showFirstColumn="0" showLastColumn="0" showRowStripes="1" showColumnStripes="0"/>
</table>
</file>

<file path=xl/tables/table31.xml><?xml version="1.0" encoding="utf-8"?>
<table xmlns="http://schemas.openxmlformats.org/spreadsheetml/2006/main" id="27" name="Table35628" displayName="Table35628" ref="A43:F53" totalsRowShown="0" headerRowDxfId="1036" dataDxfId="1034" tableBorderDxfId="1033" headerRowBorderDxfId="1035" totalsRowBorderDxfId="1032">
  <autoFilter ref="A43:F53"/>
  <tableColumns count="6">
    <tableColumn id="1" name="Item" dataDxfId="1031"/>
    <tableColumn id="2" name="Description" dataDxfId="1030"/>
    <tableColumn id="4" name="Total" dataDxfId="1029"/>
    <tableColumn id="5" name="243 Program" dataDxfId="1028"/>
    <tableColumn id="6" name="243 Admin" dataDxfId="1027"/>
    <tableColumn id="11" name="Total Amount Allocated" dataDxfId="1026">
      <calculatedColumnFormula>SUM(#REF!)</calculatedColumnFormula>
    </tableColumn>
  </tableColumns>
  <tableStyleInfo name="TableStyleLight1" showFirstColumn="0" showLastColumn="0" showRowStripes="1" showColumnStripes="0"/>
</table>
</file>

<file path=xl/tables/table32.xml><?xml version="1.0" encoding="utf-8"?>
<table xmlns="http://schemas.openxmlformats.org/spreadsheetml/2006/main" id="28" name="Table356229" displayName="Table356229" ref="A56:F65" totalsRowShown="0" headerRowDxfId="1025" dataDxfId="1023" tableBorderDxfId="1022" headerRowBorderDxfId="1024" totalsRowBorderDxfId="1021">
  <autoFilter ref="A56:F65"/>
  <tableColumns count="6">
    <tableColumn id="1" name="Item" dataDxfId="1020"/>
    <tableColumn id="3" name="Description" dataDxfId="1019"/>
    <tableColumn id="2" name="Amount" dataDxfId="1018"/>
    <tableColumn id="5" name="243 Program" dataDxfId="1017"/>
    <tableColumn id="6" name="243 Admin" dataDxfId="1016"/>
    <tableColumn id="11" name="Total Amount Spent" dataDxfId="1015">
      <calculatedColumnFormula>SUM(#REF!)</calculatedColumnFormula>
    </tableColumn>
  </tableColumns>
  <tableStyleInfo name="TableStyleLight1" showFirstColumn="0" showLastColumn="0" showRowStripes="1" showColumnStripes="0"/>
</table>
</file>

<file path=xl/tables/table33.xml><?xml version="1.0" encoding="utf-8"?>
<table xmlns="http://schemas.openxmlformats.org/spreadsheetml/2006/main" id="29" name="Table35621230" displayName="Table35621230" ref="A69:F78" totalsRowShown="0" headerRowDxfId="1014" dataDxfId="1012" tableBorderDxfId="1011" headerRowBorderDxfId="1013" totalsRowBorderDxfId="1010">
  <autoFilter ref="A69:F78"/>
  <tableColumns count="6">
    <tableColumn id="1" name="Item" dataDxfId="1009"/>
    <tableColumn id="3" name="Description" dataDxfId="1008"/>
    <tableColumn id="2" name="Amount" dataDxfId="1007"/>
    <tableColumn id="5" name="243 Program" dataDxfId="1006"/>
    <tableColumn id="6" name="243 Admin" dataDxfId="1005"/>
    <tableColumn id="11" name="Total Amount Spent" dataDxfId="1004">
      <calculatedColumnFormula>SUM(#REF!)</calculatedColumnFormula>
    </tableColumn>
  </tableColumns>
  <tableStyleInfo name="TableStyleLight1" showFirstColumn="0" showLastColumn="0" showRowStripes="1" showColumnStripes="0"/>
</table>
</file>

<file path=xl/tables/table34.xml><?xml version="1.0" encoding="utf-8"?>
<table xmlns="http://schemas.openxmlformats.org/spreadsheetml/2006/main" id="30" name="Table3562121331" displayName="Table3562121331" ref="A82:F91" totalsRowShown="0" headerRowDxfId="1003" dataDxfId="1001" tableBorderDxfId="1000" headerRowBorderDxfId="1002" totalsRowBorderDxfId="999">
  <autoFilter ref="A82:F91"/>
  <tableColumns count="6">
    <tableColumn id="1" name="Item" dataDxfId="998"/>
    <tableColumn id="3" name="Description" dataDxfId="997"/>
    <tableColumn id="2" name="Amount" dataDxfId="996"/>
    <tableColumn id="5" name="243 Program" dataDxfId="995"/>
    <tableColumn id="6" name="243 Admin" dataDxfId="994"/>
    <tableColumn id="11" name="Total Amount Spent" dataDxfId="993">
      <calculatedColumnFormula>SUM(#REF!)</calculatedColumnFormula>
    </tableColumn>
  </tableColumns>
  <tableStyleInfo name="TableStyleLight1" showFirstColumn="0" showLastColumn="0" showRowStripes="1" showColumnStripes="0"/>
</table>
</file>

<file path=xl/tables/table35.xml><?xml version="1.0" encoding="utf-8"?>
<table xmlns="http://schemas.openxmlformats.org/spreadsheetml/2006/main" id="31" name="Table356212131432" displayName="Table356212131432" ref="A95:F104" totalsRowShown="0" headerRowDxfId="992" dataDxfId="990" tableBorderDxfId="989" headerRowBorderDxfId="991" totalsRowBorderDxfId="988">
  <autoFilter ref="A95:F104"/>
  <tableColumns count="6">
    <tableColumn id="1" name="Item" dataDxfId="987"/>
    <tableColumn id="3" name="Description" dataDxfId="986"/>
    <tableColumn id="2" name="Amount" dataDxfId="985"/>
    <tableColumn id="5" name="243 Program" dataDxfId="984"/>
    <tableColumn id="6" name="243 Admin" dataDxfId="983"/>
    <tableColumn id="11" name="Total Amount Spent" dataDxfId="982">
      <calculatedColumnFormula>SUM(#REF!)</calculatedColumnFormula>
    </tableColumn>
  </tableColumns>
  <tableStyleInfo name="TableStyleLight1" showFirstColumn="0" showLastColumn="0" showRowStripes="1" showColumnStripes="0"/>
</table>
</file>

<file path=xl/tables/table36.xml><?xml version="1.0" encoding="utf-8"?>
<table xmlns="http://schemas.openxmlformats.org/spreadsheetml/2006/main" id="32" name="Table35621213141533" displayName="Table35621213141533" ref="A108:F117" totalsRowShown="0" headerRowDxfId="981" dataDxfId="979" tableBorderDxfId="978" headerRowBorderDxfId="980" totalsRowBorderDxfId="977">
  <autoFilter ref="A108:F117"/>
  <tableColumns count="6">
    <tableColumn id="1" name="Item" dataDxfId="976"/>
    <tableColumn id="3" name="Description" dataDxfId="975"/>
    <tableColumn id="2" name="Amount" dataDxfId="974"/>
    <tableColumn id="5" name="243 Program" dataDxfId="973"/>
    <tableColumn id="6" name="243 Admin" dataDxfId="972"/>
    <tableColumn id="11" name="Total Amount Spent" dataDxfId="971">
      <calculatedColumnFormula>SUM(#REF!)</calculatedColumnFormula>
    </tableColumn>
  </tableColumns>
  <tableStyleInfo name="TableStyleLight1" showFirstColumn="0" showLastColumn="0" showRowStripes="1" showColumnStripes="0"/>
</table>
</file>

<file path=xl/tables/table37.xml><?xml version="1.0" encoding="utf-8"?>
<table xmlns="http://schemas.openxmlformats.org/spreadsheetml/2006/main" id="33" name="Table3562121314151634" displayName="Table3562121314151634" ref="A121:F130" totalsRowShown="0" headerRowDxfId="970" dataDxfId="968" tableBorderDxfId="967" headerRowBorderDxfId="969" totalsRowBorderDxfId="966">
  <autoFilter ref="A121:F130"/>
  <tableColumns count="6">
    <tableColumn id="1" name="Item" dataDxfId="965"/>
    <tableColumn id="3" name="Description" dataDxfId="964"/>
    <tableColumn id="2" name="Amount" dataDxfId="963"/>
    <tableColumn id="5" name="243 Program" dataDxfId="962"/>
    <tableColumn id="6" name="243 Admin" dataDxfId="961"/>
    <tableColumn id="11" name="Total Amount Spent" dataDxfId="960">
      <calculatedColumnFormula>SUM(#REF!)</calculatedColumnFormula>
    </tableColumn>
  </tableColumns>
  <tableStyleInfo name="TableStyleLight1" showFirstColumn="0" showLastColumn="0" showRowStripes="1" showColumnStripes="0"/>
</table>
</file>

<file path=xl/tables/table38.xml><?xml version="1.0" encoding="utf-8"?>
<table xmlns="http://schemas.openxmlformats.org/spreadsheetml/2006/main" id="106" name="Table3107" displayName="Table3107" ref="A3:H20" totalsRowShown="0" headerRowDxfId="943" dataDxfId="941" tableBorderDxfId="940" headerRowBorderDxfId="942" totalsRowBorderDxfId="939">
  <autoFilter ref="A3:H20"/>
  <tableColumns count="8">
    <tableColumn id="1" name="Staff Member" dataDxfId="938"/>
    <tableColumn id="2" name="Title/Position" dataDxfId="937"/>
    <tableColumn id="4" name="Monthly Salary" dataDxfId="936"/>
    <tableColumn id="12" name="Monthly Benefits" dataDxfId="935"/>
    <tableColumn id="3" name="Total Paid" dataDxfId="934">
      <calculatedColumnFormula>Table3107[[#This Row],[Monthly Salary]]+Table3107[[#This Row],[Monthly Benefits]]</calculatedColumnFormula>
    </tableColumn>
    <tableColumn id="5" name="243 Program " dataDxfId="933"/>
    <tableColumn id="6" name="243 Admin" dataDxfId="932"/>
    <tableColumn id="11" name="Total Amount Spent" dataDxfId="931">
      <calculatedColumnFormula>F4+#REF!+#REF!</calculatedColumnFormula>
    </tableColumn>
  </tableColumns>
  <tableStyleInfo name="TableStyleLight1" showFirstColumn="0" showLastColumn="0" showRowStripes="1" showColumnStripes="0"/>
</table>
</file>

<file path=xl/tables/table39.xml><?xml version="1.0" encoding="utf-8"?>
<table xmlns="http://schemas.openxmlformats.org/spreadsheetml/2006/main" id="107" name="Table35108" displayName="Table35108" ref="A24:I38" totalsRowShown="0" headerRowDxfId="930" dataDxfId="928" tableBorderDxfId="927" headerRowBorderDxfId="929" totalsRowBorderDxfId="926">
  <autoFilter ref="A24:I38"/>
  <tableColumns count="9">
    <tableColumn id="1" name="Staff Member" dataDxfId="925"/>
    <tableColumn id="4" name="Title/Position" dataDxfId="924"/>
    <tableColumn id="3" name="Hours Worked" dataDxfId="923"/>
    <tableColumn id="12" name="Hourly Rate" dataDxfId="922"/>
    <tableColumn id="13" name="Benefits" dataDxfId="921"/>
    <tableColumn id="2" name="Total Paid" dataDxfId="920"/>
    <tableColumn id="5" name="243 Program" dataDxfId="919"/>
    <tableColumn id="6" name="243 Admin" dataDxfId="918"/>
    <tableColumn id="11" name="Total Amount Spent" dataDxfId="917">
      <calculatedColumnFormula>SUM(#REF!)</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90" name="Table356376491" displayName="Table356376491" ref="A43:F53" totalsRowShown="0" headerRowDxfId="1396" dataDxfId="1394" tableBorderDxfId="1393" headerRowBorderDxfId="1395" totalsRowBorderDxfId="1392">
  <autoFilter ref="A43:F53"/>
  <tableColumns count="6">
    <tableColumn id="1" name="Item" dataDxfId="1391"/>
    <tableColumn id="2" name="Description" dataDxfId="1390"/>
    <tableColumn id="4" name="Total" dataDxfId="1389"/>
    <tableColumn id="5" name="243 Program" dataDxfId="1388"/>
    <tableColumn id="6" name="243 Admin" dataDxfId="1387"/>
    <tableColumn id="11" name="Total Amount Allocated" dataDxfId="1386">
      <calculatedColumnFormula>SUM(#REF!)</calculatedColumnFormula>
    </tableColumn>
  </tableColumns>
  <tableStyleInfo name="TableStyleLight1" showFirstColumn="0" showLastColumn="0" showRowStripes="1" showColumnStripes="0"/>
</table>
</file>

<file path=xl/tables/table40.xml><?xml version="1.0" encoding="utf-8"?>
<table xmlns="http://schemas.openxmlformats.org/spreadsheetml/2006/main" id="108" name="Table356109" displayName="Table356109" ref="A43:F53" totalsRowShown="0" headerRowDxfId="916" dataDxfId="914" tableBorderDxfId="913" headerRowBorderDxfId="915" totalsRowBorderDxfId="912">
  <autoFilter ref="A43:F53"/>
  <tableColumns count="6">
    <tableColumn id="1" name="Item" dataDxfId="911"/>
    <tableColumn id="2" name="Description" dataDxfId="910"/>
    <tableColumn id="4" name="Total" dataDxfId="909"/>
    <tableColumn id="5" name="243 Program" dataDxfId="908"/>
    <tableColumn id="6" name="243 Admin" dataDxfId="907"/>
    <tableColumn id="11" name="Total Amount Allocated" dataDxfId="906">
      <calculatedColumnFormula>SUM(#REF!)</calculatedColumnFormula>
    </tableColumn>
  </tableColumns>
  <tableStyleInfo name="TableStyleLight1" showFirstColumn="0" showLastColumn="0" showRowStripes="1" showColumnStripes="0"/>
</table>
</file>

<file path=xl/tables/table41.xml><?xml version="1.0" encoding="utf-8"?>
<table xmlns="http://schemas.openxmlformats.org/spreadsheetml/2006/main" id="109" name="Table3562110" displayName="Table3562110" ref="A56:F65" totalsRowShown="0" headerRowDxfId="905" dataDxfId="903" tableBorderDxfId="902" headerRowBorderDxfId="904" totalsRowBorderDxfId="901">
  <autoFilter ref="A56:F65"/>
  <tableColumns count="6">
    <tableColumn id="1" name="Item" dataDxfId="900"/>
    <tableColumn id="3" name="Description" dataDxfId="899"/>
    <tableColumn id="2" name="Amount" dataDxfId="898"/>
    <tableColumn id="5" name="243 Program" dataDxfId="897"/>
    <tableColumn id="6" name="243 Admin" dataDxfId="896"/>
    <tableColumn id="11" name="Total Amount Spent" dataDxfId="895">
      <calculatedColumnFormula>SUM(#REF!)</calculatedColumnFormula>
    </tableColumn>
  </tableColumns>
  <tableStyleInfo name="TableStyleLight1" showFirstColumn="0" showLastColumn="0" showRowStripes="1" showColumnStripes="0"/>
</table>
</file>

<file path=xl/tables/table42.xml><?xml version="1.0" encoding="utf-8"?>
<table xmlns="http://schemas.openxmlformats.org/spreadsheetml/2006/main" id="110" name="Table356212111" displayName="Table356212111" ref="A69:F78" totalsRowShown="0" headerRowDxfId="894" dataDxfId="892" tableBorderDxfId="891" headerRowBorderDxfId="893" totalsRowBorderDxfId="890">
  <autoFilter ref="A69:F78"/>
  <tableColumns count="6">
    <tableColumn id="1" name="Item" dataDxfId="889"/>
    <tableColumn id="3" name="Description" dataDxfId="888"/>
    <tableColumn id="2" name="Amount" dataDxfId="887"/>
    <tableColumn id="5" name="243 Program" dataDxfId="886"/>
    <tableColumn id="6" name="243 Admin" dataDxfId="885"/>
    <tableColumn id="11" name="Total Amount Spent" dataDxfId="884">
      <calculatedColumnFormula>SUM(#REF!)</calculatedColumnFormula>
    </tableColumn>
  </tableColumns>
  <tableStyleInfo name="TableStyleLight1" showFirstColumn="0" showLastColumn="0" showRowStripes="1" showColumnStripes="0"/>
</table>
</file>

<file path=xl/tables/table43.xml><?xml version="1.0" encoding="utf-8"?>
<table xmlns="http://schemas.openxmlformats.org/spreadsheetml/2006/main" id="111" name="Table35621213112" displayName="Table35621213112" ref="A82:F91" totalsRowShown="0" headerRowDxfId="883" dataDxfId="881" tableBorderDxfId="880" headerRowBorderDxfId="882" totalsRowBorderDxfId="879">
  <autoFilter ref="A82:F91"/>
  <tableColumns count="6">
    <tableColumn id="1" name="Item" dataDxfId="878"/>
    <tableColumn id="3" name="Description" dataDxfId="877"/>
    <tableColumn id="2" name="Amount" dataDxfId="876"/>
    <tableColumn id="5" name="243 Program" dataDxfId="875"/>
    <tableColumn id="6" name="243 Admin" dataDxfId="874"/>
    <tableColumn id="11" name="Total Amount Spent" dataDxfId="873">
      <calculatedColumnFormula>SUM(#REF!)</calculatedColumnFormula>
    </tableColumn>
  </tableColumns>
  <tableStyleInfo name="TableStyleLight1" showFirstColumn="0" showLastColumn="0" showRowStripes="1" showColumnStripes="0"/>
</table>
</file>

<file path=xl/tables/table44.xml><?xml version="1.0" encoding="utf-8"?>
<table xmlns="http://schemas.openxmlformats.org/spreadsheetml/2006/main" id="112" name="Table3562121314113" displayName="Table3562121314113" ref="A95:F104" totalsRowShown="0" headerRowDxfId="872" dataDxfId="870" tableBorderDxfId="869" headerRowBorderDxfId="871" totalsRowBorderDxfId="868">
  <autoFilter ref="A95:F104"/>
  <tableColumns count="6">
    <tableColumn id="1" name="Item" dataDxfId="867"/>
    <tableColumn id="3" name="Description" dataDxfId="866"/>
    <tableColumn id="2" name="Amount" dataDxfId="865"/>
    <tableColumn id="5" name="243 Program" dataDxfId="864"/>
    <tableColumn id="6" name="243 Admin" dataDxfId="863"/>
    <tableColumn id="11" name="Total Amount Spent" dataDxfId="862">
      <calculatedColumnFormula>SUM(#REF!)</calculatedColumnFormula>
    </tableColumn>
  </tableColumns>
  <tableStyleInfo name="TableStyleLight1" showFirstColumn="0" showLastColumn="0" showRowStripes="1" showColumnStripes="0"/>
</table>
</file>

<file path=xl/tables/table45.xml><?xml version="1.0" encoding="utf-8"?>
<table xmlns="http://schemas.openxmlformats.org/spreadsheetml/2006/main" id="113" name="Table356212131415114" displayName="Table356212131415114" ref="A108:F117" totalsRowShown="0" headerRowDxfId="861" dataDxfId="859" tableBorderDxfId="858" headerRowBorderDxfId="860" totalsRowBorderDxfId="857">
  <autoFilter ref="A108:F117"/>
  <tableColumns count="6">
    <tableColumn id="1" name="Item" dataDxfId="856"/>
    <tableColumn id="3" name="Description" dataDxfId="855"/>
    <tableColumn id="2" name="Amount" dataDxfId="854"/>
    <tableColumn id="5" name="243 Program" dataDxfId="853"/>
    <tableColumn id="6" name="243 Admin" dataDxfId="852"/>
    <tableColumn id="11" name="Total Amount Spent" dataDxfId="851">
      <calculatedColumnFormula>SUM(#REF!)</calculatedColumnFormula>
    </tableColumn>
  </tableColumns>
  <tableStyleInfo name="TableStyleLight1" showFirstColumn="0" showLastColumn="0" showRowStripes="1" showColumnStripes="0"/>
</table>
</file>

<file path=xl/tables/table46.xml><?xml version="1.0" encoding="utf-8"?>
<table xmlns="http://schemas.openxmlformats.org/spreadsheetml/2006/main" id="114" name="Table35621213141516115" displayName="Table35621213141516115" ref="A121:F130" totalsRowShown="0" headerRowDxfId="850" dataDxfId="848" tableBorderDxfId="847" headerRowBorderDxfId="849" totalsRowBorderDxfId="846">
  <autoFilter ref="A121:F130"/>
  <tableColumns count="6">
    <tableColumn id="1" name="Item" dataDxfId="845"/>
    <tableColumn id="3" name="Description" dataDxfId="844"/>
    <tableColumn id="2" name="Amount" dataDxfId="843"/>
    <tableColumn id="5" name="243 Program" dataDxfId="842"/>
    <tableColumn id="6" name="243 Admin" dataDxfId="841"/>
    <tableColumn id="11" name="Total Amount Spent" dataDxfId="840">
      <calculatedColumnFormula>SUM(#REF!)</calculatedColumnFormula>
    </tableColumn>
  </tableColumns>
  <tableStyleInfo name="TableStyleLight1" showFirstColumn="0" showLastColumn="0" showRowStripes="1" showColumnStripes="0"/>
</table>
</file>

<file path=xl/tables/table47.xml><?xml version="1.0" encoding="utf-8"?>
<table xmlns="http://schemas.openxmlformats.org/spreadsheetml/2006/main" id="115" name="Table344116" displayName="Table344116" ref="A3:H20" totalsRowShown="0" headerRowDxfId="823" dataDxfId="821" tableBorderDxfId="820" headerRowBorderDxfId="822" totalsRowBorderDxfId="819">
  <autoFilter ref="A3:H20"/>
  <tableColumns count="8">
    <tableColumn id="1" name="Staff Member" dataDxfId="818"/>
    <tableColumn id="2" name="Title/Position" dataDxfId="817"/>
    <tableColumn id="4" name="Monthly Salary" dataDxfId="816"/>
    <tableColumn id="12" name="Monthly Benefits" dataDxfId="815"/>
    <tableColumn id="3" name="Total Paid" dataDxfId="814">
      <calculatedColumnFormula>Table344116[[#This Row],[Monthly Salary]]+Table344116[[#This Row],[Monthly Benefits]]</calculatedColumnFormula>
    </tableColumn>
    <tableColumn id="5" name="243 Program " dataDxfId="813"/>
    <tableColumn id="6" name="243 Admin" dataDxfId="812"/>
    <tableColumn id="11" name="Total Amount Spent" dataDxfId="811">
      <calculatedColumnFormula>F4+#REF!+#REF!</calculatedColumnFormula>
    </tableColumn>
  </tableColumns>
  <tableStyleInfo name="TableStyleLight1" showFirstColumn="0" showLastColumn="0" showRowStripes="1" showColumnStripes="0"/>
</table>
</file>

<file path=xl/tables/table48.xml><?xml version="1.0" encoding="utf-8"?>
<table xmlns="http://schemas.openxmlformats.org/spreadsheetml/2006/main" id="116" name="Table3545117" displayName="Table3545117" ref="A24:I38" totalsRowShown="0" headerRowDxfId="810" dataDxfId="808" tableBorderDxfId="807" headerRowBorderDxfId="809" totalsRowBorderDxfId="806">
  <autoFilter ref="A24:I38"/>
  <tableColumns count="9">
    <tableColumn id="1" name="Staff Member" dataDxfId="805"/>
    <tableColumn id="4" name="Title/Position" dataDxfId="804"/>
    <tableColumn id="3" name="Hours Worked" dataDxfId="803"/>
    <tableColumn id="12" name="Hourly Rate" dataDxfId="802"/>
    <tableColumn id="13" name="Benefits" dataDxfId="801"/>
    <tableColumn id="2" name="Total Paid" dataDxfId="800"/>
    <tableColumn id="5" name="243 Program" dataDxfId="799"/>
    <tableColumn id="6" name="243 Admin" dataDxfId="798"/>
    <tableColumn id="11" name="Total Amount Spent" dataDxfId="797">
      <calculatedColumnFormula>SUM(#REF!)</calculatedColumnFormula>
    </tableColumn>
  </tableColumns>
  <tableStyleInfo name="TableStyleLight1" showFirstColumn="0" showLastColumn="0" showRowStripes="1" showColumnStripes="0"/>
</table>
</file>

<file path=xl/tables/table49.xml><?xml version="1.0" encoding="utf-8"?>
<table xmlns="http://schemas.openxmlformats.org/spreadsheetml/2006/main" id="117" name="Table35646118" displayName="Table35646118" ref="A43:F53" totalsRowShown="0" headerRowDxfId="796" dataDxfId="794" tableBorderDxfId="793" headerRowBorderDxfId="795" totalsRowBorderDxfId="792">
  <autoFilter ref="A43:F53"/>
  <tableColumns count="6">
    <tableColumn id="1" name="Item" dataDxfId="791"/>
    <tableColumn id="2" name="Description" dataDxfId="790"/>
    <tableColumn id="4" name="Total" dataDxfId="789"/>
    <tableColumn id="5" name="243 Program" dataDxfId="788"/>
    <tableColumn id="6" name="243 Admin" dataDxfId="787"/>
    <tableColumn id="11" name="Total Amount Allocated" dataDxfId="786">
      <calculatedColumnFormula>SUM(#REF!)</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91" name="Table3562386592" displayName="Table3562386592" ref="A56:F65" totalsRowShown="0" headerRowDxfId="1385" dataDxfId="1383" tableBorderDxfId="1382" headerRowBorderDxfId="1384" totalsRowBorderDxfId="1381">
  <autoFilter ref="A56:F65"/>
  <tableColumns count="6">
    <tableColumn id="1" name="Item" dataDxfId="1380"/>
    <tableColumn id="3" name="Description" dataDxfId="1379"/>
    <tableColumn id="2" name="Amount" dataDxfId="1378"/>
    <tableColumn id="5" name="243 Program" dataDxfId="1377"/>
    <tableColumn id="6" name="243 Admin" dataDxfId="1376"/>
    <tableColumn id="11" name="Total Amount Spent" dataDxfId="1375">
      <calculatedColumnFormula>SUM(#REF!)</calculatedColumnFormula>
    </tableColumn>
  </tableColumns>
  <tableStyleInfo name="TableStyleLight1" showFirstColumn="0" showLastColumn="0" showRowStripes="1" showColumnStripes="0"/>
</table>
</file>

<file path=xl/tables/table50.xml><?xml version="1.0" encoding="utf-8"?>
<table xmlns="http://schemas.openxmlformats.org/spreadsheetml/2006/main" id="118" name="Table356247119" displayName="Table356247119" ref="A56:F65" totalsRowShown="0" headerRowDxfId="785" dataDxfId="783" tableBorderDxfId="782" headerRowBorderDxfId="784" totalsRowBorderDxfId="781">
  <autoFilter ref="A56:F65"/>
  <tableColumns count="6">
    <tableColumn id="1" name="Item" dataDxfId="780"/>
    <tableColumn id="3" name="Description" dataDxfId="779"/>
    <tableColumn id="2" name="Amount" dataDxfId="778"/>
    <tableColumn id="5" name="243 Program" dataDxfId="777"/>
    <tableColumn id="6" name="243 Admin" dataDxfId="776"/>
    <tableColumn id="11" name="Total Amount Spent" dataDxfId="775">
      <calculatedColumnFormula>SUM(#REF!)</calculatedColumnFormula>
    </tableColumn>
  </tableColumns>
  <tableStyleInfo name="TableStyleLight1" showFirstColumn="0" showLastColumn="0" showRowStripes="1" showColumnStripes="0"/>
</table>
</file>

<file path=xl/tables/table51.xml><?xml version="1.0" encoding="utf-8"?>
<table xmlns="http://schemas.openxmlformats.org/spreadsheetml/2006/main" id="119" name="Table35621248120" displayName="Table35621248120" ref="A69:F78" totalsRowShown="0" headerRowDxfId="774" dataDxfId="772" tableBorderDxfId="771" headerRowBorderDxfId="773" totalsRowBorderDxfId="770">
  <autoFilter ref="A69:F78"/>
  <tableColumns count="6">
    <tableColumn id="1" name="Item" dataDxfId="769"/>
    <tableColumn id="3" name="Description" dataDxfId="768"/>
    <tableColumn id="2" name="Amount" dataDxfId="767"/>
    <tableColumn id="5" name="243 Program" dataDxfId="766"/>
    <tableColumn id="6" name="243 Admin" dataDxfId="765"/>
    <tableColumn id="11" name="Total Amount Spent" dataDxfId="764">
      <calculatedColumnFormula>SUM(#REF!)</calculatedColumnFormula>
    </tableColumn>
  </tableColumns>
  <tableStyleInfo name="TableStyleLight1" showFirstColumn="0" showLastColumn="0" showRowStripes="1" showColumnStripes="0"/>
</table>
</file>

<file path=xl/tables/table52.xml><?xml version="1.0" encoding="utf-8"?>
<table xmlns="http://schemas.openxmlformats.org/spreadsheetml/2006/main" id="120" name="Table3562121349121" displayName="Table3562121349121" ref="A82:F91" totalsRowShown="0" headerRowDxfId="763" dataDxfId="761" tableBorderDxfId="760" headerRowBorderDxfId="762" totalsRowBorderDxfId="759">
  <autoFilter ref="A82:F91"/>
  <tableColumns count="6">
    <tableColumn id="1" name="Item" dataDxfId="758"/>
    <tableColumn id="3" name="Description" dataDxfId="757"/>
    <tableColumn id="2" name="Amount" dataDxfId="756"/>
    <tableColumn id="5" name="243 Program" dataDxfId="755"/>
    <tableColumn id="6" name="243 Admin" dataDxfId="754"/>
    <tableColumn id="11" name="Total Amount Spent" dataDxfId="753">
      <calculatedColumnFormula>SUM(#REF!)</calculatedColumnFormula>
    </tableColumn>
  </tableColumns>
  <tableStyleInfo name="TableStyleLight1" showFirstColumn="0" showLastColumn="0" showRowStripes="1" showColumnStripes="0"/>
</table>
</file>

<file path=xl/tables/table53.xml><?xml version="1.0" encoding="utf-8"?>
<table xmlns="http://schemas.openxmlformats.org/spreadsheetml/2006/main" id="121" name="Table356212131450122" displayName="Table356212131450122" ref="A95:F104" totalsRowShown="0" headerRowDxfId="752" dataDxfId="750" tableBorderDxfId="749" headerRowBorderDxfId="751" totalsRowBorderDxfId="748">
  <autoFilter ref="A95:F104"/>
  <tableColumns count="6">
    <tableColumn id="1" name="Item" dataDxfId="747"/>
    <tableColumn id="3" name="Description" dataDxfId="746"/>
    <tableColumn id="2" name="Amount" dataDxfId="745"/>
    <tableColumn id="5" name="243 Program" dataDxfId="744"/>
    <tableColumn id="6" name="243 Admin" dataDxfId="743"/>
    <tableColumn id="11" name="Total Amount Spent" dataDxfId="742">
      <calculatedColumnFormula>SUM(#REF!)</calculatedColumnFormula>
    </tableColumn>
  </tableColumns>
  <tableStyleInfo name="TableStyleLight1" showFirstColumn="0" showLastColumn="0" showRowStripes="1" showColumnStripes="0"/>
</table>
</file>

<file path=xl/tables/table54.xml><?xml version="1.0" encoding="utf-8"?>
<table xmlns="http://schemas.openxmlformats.org/spreadsheetml/2006/main" id="122" name="Table35621213141551123" displayName="Table35621213141551123" ref="A108:F117" totalsRowShown="0" headerRowDxfId="741" dataDxfId="739" tableBorderDxfId="738" headerRowBorderDxfId="740" totalsRowBorderDxfId="737">
  <autoFilter ref="A108:F117"/>
  <tableColumns count="6">
    <tableColumn id="1" name="Item" dataDxfId="736"/>
    <tableColumn id="3" name="Description" dataDxfId="735"/>
    <tableColumn id="2" name="Amount" dataDxfId="734"/>
    <tableColumn id="5" name="243 Program" dataDxfId="733"/>
    <tableColumn id="6" name="243 Admin" dataDxfId="732"/>
    <tableColumn id="11" name="Total Amount Spent" dataDxfId="731">
      <calculatedColumnFormula>SUM(#REF!)</calculatedColumnFormula>
    </tableColumn>
  </tableColumns>
  <tableStyleInfo name="TableStyleLight1" showFirstColumn="0" showLastColumn="0" showRowStripes="1" showColumnStripes="0"/>
</table>
</file>

<file path=xl/tables/table55.xml><?xml version="1.0" encoding="utf-8"?>
<table xmlns="http://schemas.openxmlformats.org/spreadsheetml/2006/main" id="123" name="Table3562121314151652124" displayName="Table3562121314151652124" ref="A121:F130" totalsRowShown="0" headerRowDxfId="730" dataDxfId="728" tableBorderDxfId="727" headerRowBorderDxfId="729" totalsRowBorderDxfId="726">
  <autoFilter ref="A121:F130"/>
  <tableColumns count="6">
    <tableColumn id="1" name="Item" dataDxfId="725"/>
    <tableColumn id="3" name="Description" dataDxfId="724"/>
    <tableColumn id="2" name="Amount" dataDxfId="723"/>
    <tableColumn id="5" name="243 Program" dataDxfId="722"/>
    <tableColumn id="6" name="243 Admin" dataDxfId="721"/>
    <tableColumn id="11" name="Total Amount Spent" dataDxfId="720">
      <calculatedColumnFormula>SUM(#REF!)</calculatedColumnFormula>
    </tableColumn>
  </tableColumns>
  <tableStyleInfo name="TableStyleLight1" showFirstColumn="0" showLastColumn="0" showRowStripes="1" showColumnStripes="0"/>
</table>
</file>

<file path=xl/tables/table56.xml><?xml version="1.0" encoding="utf-8"?>
<table xmlns="http://schemas.openxmlformats.org/spreadsheetml/2006/main" id="97" name="Table3356298" displayName="Table3356298" ref="A3:H20" totalsRowShown="0" headerRowDxfId="703" dataDxfId="701" tableBorderDxfId="700" headerRowBorderDxfId="702" totalsRowBorderDxfId="699">
  <autoFilter ref="A3:H20"/>
  <tableColumns count="8">
    <tableColumn id="1" name="Staff Member" dataDxfId="698"/>
    <tableColumn id="2" name="Title/Position" dataDxfId="697"/>
    <tableColumn id="4" name="Monthly Salary" dataDxfId="696"/>
    <tableColumn id="12" name="Monthly Benefits" dataDxfId="695"/>
    <tableColumn id="3" name="Total Paid" dataDxfId="694">
      <calculatedColumnFormula>Table3356298[[#This Row],[Monthly Salary]]+Table3356298[[#This Row],[Monthly Benefits]]</calculatedColumnFormula>
    </tableColumn>
    <tableColumn id="5" name="243 Program " dataDxfId="693"/>
    <tableColumn id="6" name="243 Admin" dataDxfId="692"/>
    <tableColumn id="11" name="Total Amount Spent" dataDxfId="691">
      <calculatedColumnFormula>F4+#REF!+#REF!</calculatedColumnFormula>
    </tableColumn>
  </tableColumns>
  <tableStyleInfo name="TableStyleLight1" showFirstColumn="0" showLastColumn="0" showRowStripes="1" showColumnStripes="0"/>
</table>
</file>

<file path=xl/tables/table57.xml><?xml version="1.0" encoding="utf-8"?>
<table xmlns="http://schemas.openxmlformats.org/spreadsheetml/2006/main" id="98" name="Table35366399" displayName="Table35366399" ref="A24:I38" totalsRowShown="0" headerRowDxfId="690" dataDxfId="688" tableBorderDxfId="687" headerRowBorderDxfId="689" totalsRowBorderDxfId="686">
  <autoFilter ref="A24:I38"/>
  <tableColumns count="9">
    <tableColumn id="1" name="Staff Member" dataDxfId="685"/>
    <tableColumn id="4" name="Title/Position" dataDxfId="684"/>
    <tableColumn id="3" name="Hours Worked" dataDxfId="683"/>
    <tableColumn id="12" name="Hourly Rate" dataDxfId="682"/>
    <tableColumn id="13" name="Benefits" dataDxfId="681"/>
    <tableColumn id="2" name="Total Paid" dataDxfId="680"/>
    <tableColumn id="5" name="243 Program" dataDxfId="679"/>
    <tableColumn id="6" name="243 Admin" dataDxfId="678"/>
    <tableColumn id="11" name="Total Amount Spent" dataDxfId="677">
      <calculatedColumnFormula>SUM(#REF!)</calculatedColumnFormula>
    </tableColumn>
  </tableColumns>
  <tableStyleInfo name="TableStyleLight1" showFirstColumn="0" showLastColumn="0" showRowStripes="1" showColumnStripes="0"/>
</table>
</file>

<file path=xl/tables/table58.xml><?xml version="1.0" encoding="utf-8"?>
<table xmlns="http://schemas.openxmlformats.org/spreadsheetml/2006/main" id="99" name="Table3563764100" displayName="Table3563764100" ref="A43:F53" totalsRowShown="0" headerRowDxfId="676" dataDxfId="674" tableBorderDxfId="673" headerRowBorderDxfId="675" totalsRowBorderDxfId="672">
  <autoFilter ref="A43:F53"/>
  <tableColumns count="6">
    <tableColumn id="1" name="Item" dataDxfId="671"/>
    <tableColumn id="2" name="Description" dataDxfId="670"/>
    <tableColumn id="4" name="Total" dataDxfId="669"/>
    <tableColumn id="5" name="243 Program" dataDxfId="668"/>
    <tableColumn id="6" name="243 Admin" dataDxfId="667"/>
    <tableColumn id="11" name="Total Amount Allocated" dataDxfId="666">
      <calculatedColumnFormula>SUM(#REF!)</calculatedColumnFormula>
    </tableColumn>
  </tableColumns>
  <tableStyleInfo name="TableStyleLight1" showFirstColumn="0" showLastColumn="0" showRowStripes="1" showColumnStripes="0"/>
</table>
</file>

<file path=xl/tables/table59.xml><?xml version="1.0" encoding="utf-8"?>
<table xmlns="http://schemas.openxmlformats.org/spreadsheetml/2006/main" id="100" name="Table35623865101" displayName="Table35623865101" ref="A56:F65" totalsRowShown="0" headerRowDxfId="665" dataDxfId="663" tableBorderDxfId="662" headerRowBorderDxfId="664" totalsRowBorderDxfId="661">
  <autoFilter ref="A56:F65"/>
  <tableColumns count="6">
    <tableColumn id="1" name="Item" dataDxfId="660"/>
    <tableColumn id="3" name="Description" dataDxfId="659"/>
    <tableColumn id="2" name="Amount" dataDxfId="658"/>
    <tableColumn id="5" name="243 Program" dataDxfId="657"/>
    <tableColumn id="6" name="243 Admin" dataDxfId="656"/>
    <tableColumn id="11" name="Total Amount Spent" dataDxfId="655">
      <calculatedColumnFormula>SUM(#REF!)</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92" name="Table356212396693" displayName="Table356212396693" ref="A69:F78" totalsRowShown="0" headerRowDxfId="1374" dataDxfId="1372" tableBorderDxfId="1371" headerRowBorderDxfId="1373" totalsRowBorderDxfId="1370">
  <autoFilter ref="A69:F78"/>
  <tableColumns count="6">
    <tableColumn id="1" name="Item" dataDxfId="1369"/>
    <tableColumn id="3" name="Description" dataDxfId="1368"/>
    <tableColumn id="2" name="Amount" dataDxfId="1367"/>
    <tableColumn id="5" name="243 Program" dataDxfId="1366"/>
    <tableColumn id="6" name="243 Admin" dataDxfId="1365"/>
    <tableColumn id="11" name="Total Amount Spent" dataDxfId="1364">
      <calculatedColumnFormula>SUM(#REF!)</calculatedColumnFormula>
    </tableColumn>
  </tableColumns>
  <tableStyleInfo name="TableStyleLight1" showFirstColumn="0" showLastColumn="0" showRowStripes="1" showColumnStripes="0"/>
</table>
</file>

<file path=xl/tables/table60.xml><?xml version="1.0" encoding="utf-8"?>
<table xmlns="http://schemas.openxmlformats.org/spreadsheetml/2006/main" id="101" name="Table3562123966102" displayName="Table3562123966102" ref="A69:F78" totalsRowShown="0" headerRowDxfId="654" dataDxfId="652" tableBorderDxfId="651" headerRowBorderDxfId="653" totalsRowBorderDxfId="650">
  <autoFilter ref="A69:F78"/>
  <tableColumns count="6">
    <tableColumn id="1" name="Item" dataDxfId="649"/>
    <tableColumn id="3" name="Description" dataDxfId="648"/>
    <tableColumn id="2" name="Amount" dataDxfId="647"/>
    <tableColumn id="5" name="243 Program" dataDxfId="646"/>
    <tableColumn id="6" name="243 Admin" dataDxfId="645"/>
    <tableColumn id="11" name="Total Amount Spent" dataDxfId="644">
      <calculatedColumnFormula>SUM(#REF!)</calculatedColumnFormula>
    </tableColumn>
  </tableColumns>
  <tableStyleInfo name="TableStyleLight1" showFirstColumn="0" showLastColumn="0" showRowStripes="1" showColumnStripes="0"/>
</table>
</file>

<file path=xl/tables/table61.xml><?xml version="1.0" encoding="utf-8"?>
<table xmlns="http://schemas.openxmlformats.org/spreadsheetml/2006/main" id="102" name="Table356212134067103" displayName="Table356212134067103" ref="A82:F91" totalsRowShown="0" headerRowDxfId="643" dataDxfId="641" tableBorderDxfId="640" headerRowBorderDxfId="642" totalsRowBorderDxfId="639">
  <autoFilter ref="A82:F91"/>
  <tableColumns count="6">
    <tableColumn id="1" name="Item" dataDxfId="638"/>
    <tableColumn id="3" name="Description" dataDxfId="637"/>
    <tableColumn id="2" name="Amount" dataDxfId="636"/>
    <tableColumn id="5" name="243 Program" dataDxfId="635"/>
    <tableColumn id="6" name="243 Admin" dataDxfId="634"/>
    <tableColumn id="11" name="Total Amount Spent" dataDxfId="633">
      <calculatedColumnFormula>SUM(#REF!)</calculatedColumnFormula>
    </tableColumn>
  </tableColumns>
  <tableStyleInfo name="TableStyleLight1" showFirstColumn="0" showLastColumn="0" showRowStripes="1" showColumnStripes="0"/>
</table>
</file>

<file path=xl/tables/table62.xml><?xml version="1.0" encoding="utf-8"?>
<table xmlns="http://schemas.openxmlformats.org/spreadsheetml/2006/main" id="103" name="Table35621213144168104" displayName="Table35621213144168104" ref="A95:F104" totalsRowShown="0" headerRowDxfId="632" dataDxfId="630" tableBorderDxfId="629" headerRowBorderDxfId="631" totalsRowBorderDxfId="628">
  <autoFilter ref="A95:F104"/>
  <tableColumns count="6">
    <tableColumn id="1" name="Item" dataDxfId="627"/>
    <tableColumn id="3" name="Description" dataDxfId="626"/>
    <tableColumn id="2" name="Amount" dataDxfId="625"/>
    <tableColumn id="5" name="243 Program" dataDxfId="624"/>
    <tableColumn id="6" name="243 Admin" dataDxfId="623"/>
    <tableColumn id="11" name="Total Amount Spent" dataDxfId="622">
      <calculatedColumnFormula>SUM(#REF!)</calculatedColumnFormula>
    </tableColumn>
  </tableColumns>
  <tableStyleInfo name="TableStyleLight1" showFirstColumn="0" showLastColumn="0" showRowStripes="1" showColumnStripes="0"/>
</table>
</file>

<file path=xl/tables/table63.xml><?xml version="1.0" encoding="utf-8"?>
<table xmlns="http://schemas.openxmlformats.org/spreadsheetml/2006/main" id="104" name="Table3562121314154269105" displayName="Table3562121314154269105" ref="A108:F117" totalsRowShown="0" headerRowDxfId="621" dataDxfId="619" tableBorderDxfId="618" headerRowBorderDxfId="620" totalsRowBorderDxfId="617">
  <autoFilter ref="A108:F117"/>
  <tableColumns count="6">
    <tableColumn id="1" name="Item" dataDxfId="616"/>
    <tableColumn id="3" name="Description" dataDxfId="615"/>
    <tableColumn id="2" name="Amount" dataDxfId="614"/>
    <tableColumn id="5" name="243 Program" dataDxfId="613"/>
    <tableColumn id="6" name="243 Admin" dataDxfId="612"/>
    <tableColumn id="11" name="Total Amount Spent" dataDxfId="611">
      <calculatedColumnFormula>SUM(#REF!)</calculatedColumnFormula>
    </tableColumn>
  </tableColumns>
  <tableStyleInfo name="TableStyleLight1" showFirstColumn="0" showLastColumn="0" showRowStripes="1" showColumnStripes="0"/>
</table>
</file>

<file path=xl/tables/table64.xml><?xml version="1.0" encoding="utf-8"?>
<table xmlns="http://schemas.openxmlformats.org/spreadsheetml/2006/main" id="105" name="Table356212131415164370106" displayName="Table356212131415164370106" ref="A121:F130" totalsRowShown="0" headerRowDxfId="610" dataDxfId="608" tableBorderDxfId="607" headerRowBorderDxfId="609" totalsRowBorderDxfId="606">
  <autoFilter ref="A121:F130"/>
  <tableColumns count="6">
    <tableColumn id="1" name="Item" dataDxfId="605"/>
    <tableColumn id="3" name="Description" dataDxfId="604"/>
    <tableColumn id="2" name="Amount" dataDxfId="603"/>
    <tableColumn id="5" name="243 Program" dataDxfId="602"/>
    <tableColumn id="6" name="243 Admin" dataDxfId="601"/>
    <tableColumn id="11" name="Total Amount Spent" dataDxfId="600">
      <calculatedColumnFormula>SUM(#REF!)</calculatedColumnFormula>
    </tableColumn>
  </tableColumns>
  <tableStyleInfo name="TableStyleLight1" showFirstColumn="0" showLastColumn="0" showRowStripes="1" showColumnStripes="0"/>
</table>
</file>

<file path=xl/tables/table65.xml><?xml version="1.0" encoding="utf-8"?>
<table xmlns="http://schemas.openxmlformats.org/spreadsheetml/2006/main" id="52" name="Table32653" displayName="Table32653" ref="A3:H20" totalsRowShown="0" headerRowDxfId="583" dataDxfId="581" tableBorderDxfId="580" headerRowBorderDxfId="582" totalsRowBorderDxfId="579">
  <autoFilter ref="A3:H20"/>
  <tableColumns count="8">
    <tableColumn id="1" name="Staff Member" dataDxfId="578"/>
    <tableColumn id="2" name="Title/Position" dataDxfId="577"/>
    <tableColumn id="4" name="Monthly Salary" dataDxfId="576"/>
    <tableColumn id="12" name="Monthly Benefits" dataDxfId="575"/>
    <tableColumn id="3" name="Total Paid" dataDxfId="574">
      <calculatedColumnFormula>Table32653[[#This Row],[Monthly Salary]]+Table32653[[#This Row],[Monthly Benefits]]</calculatedColumnFormula>
    </tableColumn>
    <tableColumn id="5" name="243 Program " dataDxfId="573"/>
    <tableColumn id="6" name="243 Admin" dataDxfId="572"/>
    <tableColumn id="11" name="Total Amount Spent" dataDxfId="571">
      <calculatedColumnFormula>F4+#REF!+#REF!</calculatedColumnFormula>
    </tableColumn>
  </tableColumns>
  <tableStyleInfo name="TableStyleLight1" showFirstColumn="0" showLastColumn="0" showRowStripes="1" showColumnStripes="0"/>
</table>
</file>

<file path=xl/tables/table66.xml><?xml version="1.0" encoding="utf-8"?>
<table xmlns="http://schemas.openxmlformats.org/spreadsheetml/2006/main" id="53" name="Table352754" displayName="Table352754" ref="A24:I38" totalsRowShown="0" headerRowDxfId="570" dataDxfId="568" tableBorderDxfId="567" headerRowBorderDxfId="569" totalsRowBorderDxfId="566">
  <autoFilter ref="A24:I38"/>
  <tableColumns count="9">
    <tableColumn id="1" name="Staff Member" dataDxfId="565"/>
    <tableColumn id="4" name="Title/Position" dataDxfId="564"/>
    <tableColumn id="3" name="Hours Worked" dataDxfId="563"/>
    <tableColumn id="12" name="Hourly Rate" dataDxfId="562"/>
    <tableColumn id="13" name="Benefits" dataDxfId="561"/>
    <tableColumn id="2" name="Total Paid" dataDxfId="560"/>
    <tableColumn id="5" name="243 Program" dataDxfId="559"/>
    <tableColumn id="6" name="243 Admin" dataDxfId="558"/>
    <tableColumn id="11" name="Total Amount Spent" dataDxfId="557">
      <calculatedColumnFormula>SUM(#REF!)</calculatedColumnFormula>
    </tableColumn>
  </tableColumns>
  <tableStyleInfo name="TableStyleLight1" showFirstColumn="0" showLastColumn="0" showRowStripes="1" showColumnStripes="0"/>
</table>
</file>

<file path=xl/tables/table67.xml><?xml version="1.0" encoding="utf-8"?>
<table xmlns="http://schemas.openxmlformats.org/spreadsheetml/2006/main" id="54" name="Table3562855" displayName="Table3562855" ref="A43:F53" totalsRowShown="0" headerRowDxfId="556" dataDxfId="554" tableBorderDxfId="553" headerRowBorderDxfId="555" totalsRowBorderDxfId="552">
  <autoFilter ref="A43:F53"/>
  <tableColumns count="6">
    <tableColumn id="1" name="Item" dataDxfId="551"/>
    <tableColumn id="2" name="Description" dataDxfId="550"/>
    <tableColumn id="4" name="Total" dataDxfId="549"/>
    <tableColumn id="5" name="243 Program" dataDxfId="548"/>
    <tableColumn id="6" name="243 Admin" dataDxfId="547"/>
    <tableColumn id="11" name="Total Amount Allocated" dataDxfId="546">
      <calculatedColumnFormula>SUM(#REF!)</calculatedColumnFormula>
    </tableColumn>
  </tableColumns>
  <tableStyleInfo name="TableStyleLight1" showFirstColumn="0" showLastColumn="0" showRowStripes="1" showColumnStripes="0"/>
</table>
</file>

<file path=xl/tables/table68.xml><?xml version="1.0" encoding="utf-8"?>
<table xmlns="http://schemas.openxmlformats.org/spreadsheetml/2006/main" id="55" name="Table35622956" displayName="Table35622956" ref="A56:F65" totalsRowShown="0" headerRowDxfId="545" dataDxfId="543" tableBorderDxfId="542" headerRowBorderDxfId="544" totalsRowBorderDxfId="541">
  <autoFilter ref="A56:F65"/>
  <tableColumns count="6">
    <tableColumn id="1" name="Item" dataDxfId="540"/>
    <tableColumn id="3" name="Description" dataDxfId="539"/>
    <tableColumn id="2" name="Amount" dataDxfId="538"/>
    <tableColumn id="5" name="243 Program" dataDxfId="537"/>
    <tableColumn id="6" name="243 Admin" dataDxfId="536"/>
    <tableColumn id="11" name="Total Amount Spent" dataDxfId="535">
      <calculatedColumnFormula>SUM(#REF!)</calculatedColumnFormula>
    </tableColumn>
  </tableColumns>
  <tableStyleInfo name="TableStyleLight1" showFirstColumn="0" showLastColumn="0" showRowStripes="1" showColumnStripes="0"/>
</table>
</file>

<file path=xl/tables/table69.xml><?xml version="1.0" encoding="utf-8"?>
<table xmlns="http://schemas.openxmlformats.org/spreadsheetml/2006/main" id="56" name="Table3562123057" displayName="Table3562123057" ref="A69:F78" totalsRowShown="0" headerRowDxfId="534" dataDxfId="532" tableBorderDxfId="531" headerRowBorderDxfId="533" totalsRowBorderDxfId="530">
  <autoFilter ref="A69:F78"/>
  <tableColumns count="6">
    <tableColumn id="1" name="Item" dataDxfId="529"/>
    <tableColumn id="3" name="Description" dataDxfId="528"/>
    <tableColumn id="2" name="Amount" dataDxfId="527"/>
    <tableColumn id="5" name="243 Program" dataDxfId="526"/>
    <tableColumn id="6" name="243 Admin" dataDxfId="525"/>
    <tableColumn id="11" name="Total Amount Spent" dataDxfId="524">
      <calculatedColumnFormula>SUM(#REF!)</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93" name="Table35621213406794" displayName="Table35621213406794" ref="A82:F91" totalsRowShown="0" headerRowDxfId="1363" dataDxfId="1361" tableBorderDxfId="1360" headerRowBorderDxfId="1362" totalsRowBorderDxfId="1359">
  <autoFilter ref="A82:F91"/>
  <tableColumns count="6">
    <tableColumn id="1" name="Item" dataDxfId="1358"/>
    <tableColumn id="3" name="Description" dataDxfId="1357"/>
    <tableColumn id="2" name="Amount" dataDxfId="1356"/>
    <tableColumn id="5" name="243 Program" dataDxfId="1355"/>
    <tableColumn id="6" name="243 Admin" dataDxfId="1354"/>
    <tableColumn id="11" name="Total Amount Spent" dataDxfId="1353">
      <calculatedColumnFormula>SUM(#REF!)</calculatedColumnFormula>
    </tableColumn>
  </tableColumns>
  <tableStyleInfo name="TableStyleLight1" showFirstColumn="0" showLastColumn="0" showRowStripes="1" showColumnStripes="0"/>
</table>
</file>

<file path=xl/tables/table70.xml><?xml version="1.0" encoding="utf-8"?>
<table xmlns="http://schemas.openxmlformats.org/spreadsheetml/2006/main" id="57" name="Table356212133158" displayName="Table356212133158" ref="A82:F91" totalsRowShown="0" headerRowDxfId="523" dataDxfId="521" tableBorderDxfId="520" headerRowBorderDxfId="522" totalsRowBorderDxfId="519">
  <autoFilter ref="A82:F91"/>
  <tableColumns count="6">
    <tableColumn id="1" name="Item" dataDxfId="518"/>
    <tableColumn id="3" name="Description" dataDxfId="517"/>
    <tableColumn id="2" name="Amount" dataDxfId="516"/>
    <tableColumn id="5" name="243 Program" dataDxfId="515"/>
    <tableColumn id="6" name="243 Admin" dataDxfId="514"/>
    <tableColumn id="11" name="Total Amount Spent" dataDxfId="513">
      <calculatedColumnFormula>SUM(#REF!)</calculatedColumnFormula>
    </tableColumn>
  </tableColumns>
  <tableStyleInfo name="TableStyleLight1" showFirstColumn="0" showLastColumn="0" showRowStripes="1" showColumnStripes="0"/>
</table>
</file>

<file path=xl/tables/table71.xml><?xml version="1.0" encoding="utf-8"?>
<table xmlns="http://schemas.openxmlformats.org/spreadsheetml/2006/main" id="58" name="Table35621213143259" displayName="Table35621213143259" ref="A95:F104" totalsRowShown="0" headerRowDxfId="512" dataDxfId="510" tableBorderDxfId="509" headerRowBorderDxfId="511" totalsRowBorderDxfId="508">
  <autoFilter ref="A95:F104"/>
  <tableColumns count="6">
    <tableColumn id="1" name="Item" dataDxfId="507"/>
    <tableColumn id="3" name="Description" dataDxfId="506"/>
    <tableColumn id="2" name="Amount" dataDxfId="505"/>
    <tableColumn id="5" name="243 Program" dataDxfId="504"/>
    <tableColumn id="6" name="243 Admin" dataDxfId="503"/>
    <tableColumn id="11" name="Total Amount Spent" dataDxfId="502">
      <calculatedColumnFormula>SUM(#REF!)</calculatedColumnFormula>
    </tableColumn>
  </tableColumns>
  <tableStyleInfo name="TableStyleLight1" showFirstColumn="0" showLastColumn="0" showRowStripes="1" showColumnStripes="0"/>
</table>
</file>

<file path=xl/tables/table72.xml><?xml version="1.0" encoding="utf-8"?>
<table xmlns="http://schemas.openxmlformats.org/spreadsheetml/2006/main" id="59" name="Table3562121314153360" displayName="Table3562121314153360" ref="A108:F117" totalsRowShown="0" headerRowDxfId="501" dataDxfId="499" tableBorderDxfId="498" headerRowBorderDxfId="500" totalsRowBorderDxfId="497">
  <autoFilter ref="A108:F117"/>
  <tableColumns count="6">
    <tableColumn id="1" name="Item" dataDxfId="496"/>
    <tableColumn id="3" name="Description" dataDxfId="495"/>
    <tableColumn id="2" name="Amount" dataDxfId="494"/>
    <tableColumn id="5" name="243 Program" dataDxfId="493"/>
    <tableColumn id="6" name="243 Admin" dataDxfId="492"/>
    <tableColumn id="11" name="Total Amount Spent" dataDxfId="491">
      <calculatedColumnFormula>SUM(#REF!)</calculatedColumnFormula>
    </tableColumn>
  </tableColumns>
  <tableStyleInfo name="TableStyleLight1" showFirstColumn="0" showLastColumn="0" showRowStripes="1" showColumnStripes="0"/>
</table>
</file>

<file path=xl/tables/table73.xml><?xml version="1.0" encoding="utf-8"?>
<table xmlns="http://schemas.openxmlformats.org/spreadsheetml/2006/main" id="60" name="Table356212131415163461" displayName="Table356212131415163461" ref="A121:F130" totalsRowShown="0" headerRowDxfId="490" dataDxfId="488" tableBorderDxfId="487" headerRowBorderDxfId="489" totalsRowBorderDxfId="486">
  <autoFilter ref="A121:F130"/>
  <tableColumns count="6">
    <tableColumn id="1" name="Item" dataDxfId="485"/>
    <tableColumn id="3" name="Description" dataDxfId="484"/>
    <tableColumn id="2" name="Amount" dataDxfId="483"/>
    <tableColumn id="5" name="243 Program" dataDxfId="482"/>
    <tableColumn id="6" name="243 Admin" dataDxfId="481"/>
    <tableColumn id="11" name="Total Amount Spent" dataDxfId="480">
      <calculatedColumnFormula>SUM(#REF!)</calculatedColumnFormula>
    </tableColumn>
  </tableColumns>
  <tableStyleInfo name="TableStyleLight1" showFirstColumn="0" showLastColumn="0" showRowStripes="1" showColumnStripes="0"/>
</table>
</file>

<file path=xl/tables/table74.xml><?xml version="1.0" encoding="utf-8"?>
<table xmlns="http://schemas.openxmlformats.org/spreadsheetml/2006/main" id="79" name="Table34480" displayName="Table34480" ref="A3:H20" totalsRowShown="0" headerRowDxfId="463" dataDxfId="461" tableBorderDxfId="460" headerRowBorderDxfId="462" totalsRowBorderDxfId="459">
  <autoFilter ref="A3:H20"/>
  <tableColumns count="8">
    <tableColumn id="1" name="Staff Member" dataDxfId="458"/>
    <tableColumn id="2" name="Title/Position" dataDxfId="457"/>
    <tableColumn id="4" name="Monthly Salary" dataDxfId="456"/>
    <tableColumn id="12" name="Monthly Benefits" dataDxfId="455"/>
    <tableColumn id="3" name="Total Paid" dataDxfId="454">
      <calculatedColumnFormula>Table34480[[#This Row],[Monthly Salary]]+Table34480[[#This Row],[Monthly Benefits]]</calculatedColumnFormula>
    </tableColumn>
    <tableColumn id="5" name="243 Program " dataDxfId="453"/>
    <tableColumn id="6" name="243 Admin" dataDxfId="452"/>
    <tableColumn id="11" name="Total Amount Spent" dataDxfId="451">
      <calculatedColumnFormula>F4+#REF!+#REF!</calculatedColumnFormula>
    </tableColumn>
  </tableColumns>
  <tableStyleInfo name="TableStyleLight1" showFirstColumn="0" showLastColumn="0" showRowStripes="1" showColumnStripes="0"/>
</table>
</file>

<file path=xl/tables/table75.xml><?xml version="1.0" encoding="utf-8"?>
<table xmlns="http://schemas.openxmlformats.org/spreadsheetml/2006/main" id="81" name="Table3564682" displayName="Table3564682" ref="A43:F53" totalsRowShown="0" headerRowDxfId="450" dataDxfId="448" tableBorderDxfId="447" headerRowBorderDxfId="449" totalsRowBorderDxfId="446">
  <autoFilter ref="A43:F53"/>
  <tableColumns count="6">
    <tableColumn id="1" name="Item" dataDxfId="445"/>
    <tableColumn id="2" name="Description" dataDxfId="444"/>
    <tableColumn id="4" name="Total" dataDxfId="443"/>
    <tableColumn id="5" name="243 Program" dataDxfId="442"/>
    <tableColumn id="6" name="243 Admin" dataDxfId="441"/>
    <tableColumn id="11" name="Total Amount Allocated" dataDxfId="440">
      <calculatedColumnFormula>SUM(#REF!)</calculatedColumnFormula>
    </tableColumn>
  </tableColumns>
  <tableStyleInfo name="TableStyleLight1" showFirstColumn="0" showLastColumn="0" showRowStripes="1" showColumnStripes="0"/>
</table>
</file>

<file path=xl/tables/table76.xml><?xml version="1.0" encoding="utf-8"?>
<table xmlns="http://schemas.openxmlformats.org/spreadsheetml/2006/main" id="82" name="Table35624783" displayName="Table35624783" ref="A56:F65" totalsRowShown="0" headerRowDxfId="439" dataDxfId="437" tableBorderDxfId="436" headerRowBorderDxfId="438" totalsRowBorderDxfId="435">
  <autoFilter ref="A56:F65"/>
  <tableColumns count="6">
    <tableColumn id="1" name="Item" dataDxfId="434"/>
    <tableColumn id="3" name="Description" dataDxfId="433"/>
    <tableColumn id="2" name="Amount" dataDxfId="432"/>
    <tableColumn id="5" name="243 Program" dataDxfId="431"/>
    <tableColumn id="6" name="243 Admin" dataDxfId="430"/>
    <tableColumn id="11" name="Total Amount Spent" dataDxfId="429">
      <calculatedColumnFormula>SUM(#REF!)</calculatedColumnFormula>
    </tableColumn>
  </tableColumns>
  <tableStyleInfo name="TableStyleLight1" showFirstColumn="0" showLastColumn="0" showRowStripes="1" showColumnStripes="0"/>
</table>
</file>

<file path=xl/tables/table77.xml><?xml version="1.0" encoding="utf-8"?>
<table xmlns="http://schemas.openxmlformats.org/spreadsheetml/2006/main" id="83" name="Table3562124884" displayName="Table3562124884" ref="A69:F78" totalsRowShown="0" headerRowDxfId="428" dataDxfId="426" tableBorderDxfId="425" headerRowBorderDxfId="427" totalsRowBorderDxfId="424">
  <autoFilter ref="A69:F78"/>
  <tableColumns count="6">
    <tableColumn id="1" name="Item" dataDxfId="423"/>
    <tableColumn id="3" name="Description" dataDxfId="422"/>
    <tableColumn id="2" name="Amount" dataDxfId="421"/>
    <tableColumn id="5" name="243 Program" dataDxfId="420"/>
    <tableColumn id="6" name="243 Admin" dataDxfId="419"/>
    <tableColumn id="11" name="Total Amount Spent" dataDxfId="418">
      <calculatedColumnFormula>SUM(#REF!)</calculatedColumnFormula>
    </tableColumn>
  </tableColumns>
  <tableStyleInfo name="TableStyleLight1" showFirstColumn="0" showLastColumn="0" showRowStripes="1" showColumnStripes="0"/>
</table>
</file>

<file path=xl/tables/table78.xml><?xml version="1.0" encoding="utf-8"?>
<table xmlns="http://schemas.openxmlformats.org/spreadsheetml/2006/main" id="84" name="Table356212134985" displayName="Table356212134985" ref="A82:F91" totalsRowShown="0" headerRowDxfId="417" dataDxfId="415" tableBorderDxfId="414" headerRowBorderDxfId="416" totalsRowBorderDxfId="413">
  <autoFilter ref="A82:F91"/>
  <tableColumns count="6">
    <tableColumn id="1" name="Item" dataDxfId="412"/>
    <tableColumn id="3" name="Description" dataDxfId="411"/>
    <tableColumn id="2" name="Amount" dataDxfId="410"/>
    <tableColumn id="5" name="243 Program" dataDxfId="409"/>
    <tableColumn id="6" name="243 Admin" dataDxfId="408"/>
    <tableColumn id="11" name="Total Amount Spent" dataDxfId="407">
      <calculatedColumnFormula>SUM(#REF!)</calculatedColumnFormula>
    </tableColumn>
  </tableColumns>
  <tableStyleInfo name="TableStyleLight1" showFirstColumn="0" showLastColumn="0" showRowStripes="1" showColumnStripes="0"/>
</table>
</file>

<file path=xl/tables/table79.xml><?xml version="1.0" encoding="utf-8"?>
<table xmlns="http://schemas.openxmlformats.org/spreadsheetml/2006/main" id="85" name="Table35621213145086" displayName="Table35621213145086" ref="A95:F104" totalsRowShown="0" headerRowDxfId="406" dataDxfId="404" tableBorderDxfId="403" headerRowBorderDxfId="405" totalsRowBorderDxfId="402">
  <autoFilter ref="A95:F104"/>
  <tableColumns count="6">
    <tableColumn id="1" name="Item" dataDxfId="401"/>
    <tableColumn id="3" name="Description" dataDxfId="400"/>
    <tableColumn id="2" name="Amount" dataDxfId="399"/>
    <tableColumn id="5" name="243 Program" dataDxfId="398"/>
    <tableColumn id="6" name="243 Admin" dataDxfId="397"/>
    <tableColumn id="11" name="Total Amount Spent" dataDxfId="396">
      <calculatedColumnFormula>SUM(#REF!)</calculatedColumnFormula>
    </tableColumn>
  </tableColumns>
  <tableStyleInfo name="TableStyleLight1" showFirstColumn="0" showLastColumn="0" showRowStripes="1" showColumnStripes="0"/>
</table>
</file>

<file path=xl/tables/table8.xml><?xml version="1.0" encoding="utf-8"?>
<table xmlns="http://schemas.openxmlformats.org/spreadsheetml/2006/main" id="94" name="Table3562121314416895" displayName="Table3562121314416895" ref="A95:F104" totalsRowShown="0" headerRowDxfId="1352" dataDxfId="1350" tableBorderDxfId="1349" headerRowBorderDxfId="1351" totalsRowBorderDxfId="1348">
  <autoFilter ref="A95:F104"/>
  <tableColumns count="6">
    <tableColumn id="1" name="Item" dataDxfId="1347"/>
    <tableColumn id="3" name="Description" dataDxfId="1346"/>
    <tableColumn id="2" name="Amount" dataDxfId="1345"/>
    <tableColumn id="5" name="243 Program" dataDxfId="1344"/>
    <tableColumn id="6" name="243 Admin" dataDxfId="1343"/>
    <tableColumn id="11" name="Total Amount Spent" dataDxfId="1342">
      <calculatedColumnFormula>SUM(#REF!)</calculatedColumnFormula>
    </tableColumn>
  </tableColumns>
  <tableStyleInfo name="TableStyleLight1" showFirstColumn="0" showLastColumn="0" showRowStripes="1" showColumnStripes="0"/>
</table>
</file>

<file path=xl/tables/table80.xml><?xml version="1.0" encoding="utf-8"?>
<table xmlns="http://schemas.openxmlformats.org/spreadsheetml/2006/main" id="86" name="Table3562121314155187" displayName="Table3562121314155187" ref="A108:F117" totalsRowShown="0" headerRowDxfId="395" dataDxfId="393" tableBorderDxfId="392" headerRowBorderDxfId="394" totalsRowBorderDxfId="391">
  <autoFilter ref="A108:F117"/>
  <tableColumns count="6">
    <tableColumn id="1" name="Item" dataDxfId="390"/>
    <tableColumn id="3" name="Description" dataDxfId="389"/>
    <tableColumn id="2" name="Amount" dataDxfId="388"/>
    <tableColumn id="5" name="243 Program" dataDxfId="387"/>
    <tableColumn id="6" name="243 Admin" dataDxfId="386"/>
    <tableColumn id="11" name="Total Amount Spent" dataDxfId="385">
      <calculatedColumnFormula>SUM(#REF!)</calculatedColumnFormula>
    </tableColumn>
  </tableColumns>
  <tableStyleInfo name="TableStyleLight1" showFirstColumn="0" showLastColumn="0" showRowStripes="1" showColumnStripes="0"/>
</table>
</file>

<file path=xl/tables/table81.xml><?xml version="1.0" encoding="utf-8"?>
<table xmlns="http://schemas.openxmlformats.org/spreadsheetml/2006/main" id="87" name="Table356212131415165288" displayName="Table356212131415165288" ref="A121:F130" totalsRowShown="0" headerRowDxfId="384" dataDxfId="382" tableBorderDxfId="381" headerRowBorderDxfId="383" totalsRowBorderDxfId="380">
  <autoFilter ref="A121:F130"/>
  <tableColumns count="6">
    <tableColumn id="1" name="Item" dataDxfId="379"/>
    <tableColumn id="3" name="Description" dataDxfId="378"/>
    <tableColumn id="2" name="Amount" dataDxfId="377"/>
    <tableColumn id="5" name="243 Program" dataDxfId="376"/>
    <tableColumn id="6" name="243 Admin" dataDxfId="375"/>
    <tableColumn id="11" name="Total Amount Spent" dataDxfId="374">
      <calculatedColumnFormula>SUM(#REF!)</calculatedColumnFormula>
    </tableColumn>
  </tableColumns>
  <tableStyleInfo name="TableStyleLight1" showFirstColumn="0" showLastColumn="0" showRowStripes="1" showColumnStripes="0"/>
</table>
</file>

<file path=xl/tables/table82.xml><?xml version="1.0" encoding="utf-8"?>
<table xmlns="http://schemas.openxmlformats.org/spreadsheetml/2006/main" id="80" name="Table354581" displayName="Table354581" ref="A24:I38" totalsRowShown="0" headerRowDxfId="373" dataDxfId="371" tableBorderDxfId="370" headerRowBorderDxfId="372" totalsRowBorderDxfId="369">
  <autoFilter ref="A24:I38"/>
  <tableColumns count="9">
    <tableColumn id="1" name="Staff Member" dataDxfId="368"/>
    <tableColumn id="4" name="Title/Position" dataDxfId="367"/>
    <tableColumn id="3" name="Hours Worked" dataDxfId="366"/>
    <tableColumn id="12" name="Hourly Rate" dataDxfId="365"/>
    <tableColumn id="13" name="Benefits" dataDxfId="364"/>
    <tableColumn id="2" name="Total Paid" dataDxfId="363"/>
    <tableColumn id="5" name="243 Program" dataDxfId="362"/>
    <tableColumn id="6" name="243 Admin" dataDxfId="361"/>
    <tableColumn id="11" name="Total Amount Spent" dataDxfId="360">
      <calculatedColumnFormula>SUM(#REF!)</calculatedColumnFormula>
    </tableColumn>
  </tableColumns>
  <tableStyleInfo name="TableStyleLight1" showFirstColumn="0" showLastColumn="0" showRowStripes="1" showColumnStripes="0"/>
</table>
</file>

<file path=xl/tables/table83.xml><?xml version="1.0" encoding="utf-8"?>
<table xmlns="http://schemas.openxmlformats.org/spreadsheetml/2006/main" id="61" name="Table33562" displayName="Table33562" ref="A3:H20" totalsRowShown="0" headerRowDxfId="343" dataDxfId="341" tableBorderDxfId="340" headerRowBorderDxfId="342" totalsRowBorderDxfId="339">
  <autoFilter ref="A3:H20"/>
  <tableColumns count="8">
    <tableColumn id="1" name="Staff Member" dataDxfId="338"/>
    <tableColumn id="2" name="Title/Position" dataDxfId="337"/>
    <tableColumn id="4" name="Monthly Salary" dataDxfId="336"/>
    <tableColumn id="12" name="Monthly Benefits" dataDxfId="335"/>
    <tableColumn id="3" name="Total Paid" dataDxfId="334">
      <calculatedColumnFormula>Table33562[[#This Row],[Monthly Salary]]+Table33562[[#This Row],[Monthly Benefits]]</calculatedColumnFormula>
    </tableColumn>
    <tableColumn id="5" name="243 Program " dataDxfId="333"/>
    <tableColumn id="6" name="243 Admin" dataDxfId="332"/>
    <tableColumn id="11" name="Total Amount Spent" dataDxfId="331">
      <calculatedColumnFormula>F4+#REF!+#REF!</calculatedColumnFormula>
    </tableColumn>
  </tableColumns>
  <tableStyleInfo name="TableStyleLight1" showFirstColumn="0" showLastColumn="0" showRowStripes="1" showColumnStripes="0"/>
</table>
</file>

<file path=xl/tables/table84.xml><?xml version="1.0" encoding="utf-8"?>
<table xmlns="http://schemas.openxmlformats.org/spreadsheetml/2006/main" id="62" name="Table353663" displayName="Table353663" ref="A24:I38" totalsRowShown="0" headerRowDxfId="330" dataDxfId="328" tableBorderDxfId="327" headerRowBorderDxfId="329" totalsRowBorderDxfId="326">
  <autoFilter ref="A24:I38"/>
  <tableColumns count="9">
    <tableColumn id="1" name="Staff Member" dataDxfId="325"/>
    <tableColumn id="4" name="Title/Position" dataDxfId="324"/>
    <tableColumn id="3" name="Hours Worked" dataDxfId="323"/>
    <tableColumn id="12" name="Hourly Rate" dataDxfId="322"/>
    <tableColumn id="13" name="Benefits" dataDxfId="321"/>
    <tableColumn id="2" name="Total Paid" dataDxfId="320"/>
    <tableColumn id="5" name="243 Program" dataDxfId="319"/>
    <tableColumn id="6" name="243 Admin" dataDxfId="318"/>
    <tableColumn id="11" name="Total Amount Spent" dataDxfId="317">
      <calculatedColumnFormula>SUM(#REF!)</calculatedColumnFormula>
    </tableColumn>
  </tableColumns>
  <tableStyleInfo name="TableStyleLight1" showFirstColumn="0" showLastColumn="0" showRowStripes="1" showColumnStripes="0"/>
</table>
</file>

<file path=xl/tables/table85.xml><?xml version="1.0" encoding="utf-8"?>
<table xmlns="http://schemas.openxmlformats.org/spreadsheetml/2006/main" id="63" name="Table3563764" displayName="Table3563764" ref="A43:F53" totalsRowShown="0" headerRowDxfId="316" dataDxfId="314" tableBorderDxfId="313" headerRowBorderDxfId="315" totalsRowBorderDxfId="312">
  <autoFilter ref="A43:F53"/>
  <tableColumns count="6">
    <tableColumn id="1" name="Item" dataDxfId="311"/>
    <tableColumn id="2" name="Description" dataDxfId="310"/>
    <tableColumn id="4" name="Total" dataDxfId="309"/>
    <tableColumn id="5" name="243 Program" dataDxfId="308"/>
    <tableColumn id="6" name="243 Admin" dataDxfId="307"/>
    <tableColumn id="11" name="Total Amount Allocated" dataDxfId="306">
      <calculatedColumnFormula>SUM(#REF!)</calculatedColumnFormula>
    </tableColumn>
  </tableColumns>
  <tableStyleInfo name="TableStyleLight1" showFirstColumn="0" showLastColumn="0" showRowStripes="1" showColumnStripes="0"/>
</table>
</file>

<file path=xl/tables/table86.xml><?xml version="1.0" encoding="utf-8"?>
<table xmlns="http://schemas.openxmlformats.org/spreadsheetml/2006/main" id="64" name="Table35623865" displayName="Table35623865" ref="A56:F65" totalsRowShown="0" headerRowDxfId="305" dataDxfId="303" tableBorderDxfId="302" headerRowBorderDxfId="304" totalsRowBorderDxfId="301">
  <autoFilter ref="A56:F65"/>
  <tableColumns count="6">
    <tableColumn id="1" name="Item" dataDxfId="300"/>
    <tableColumn id="3" name="Description" dataDxfId="299"/>
    <tableColumn id="2" name="Amount" dataDxfId="298"/>
    <tableColumn id="5" name="243 Program" dataDxfId="297"/>
    <tableColumn id="6" name="243 Admin" dataDxfId="296"/>
    <tableColumn id="11" name="Total Amount Spent" dataDxfId="295">
      <calculatedColumnFormula>SUM(#REF!)</calculatedColumnFormula>
    </tableColumn>
  </tableColumns>
  <tableStyleInfo name="TableStyleLight1" showFirstColumn="0" showLastColumn="0" showRowStripes="1" showColumnStripes="0"/>
</table>
</file>

<file path=xl/tables/table87.xml><?xml version="1.0" encoding="utf-8"?>
<table xmlns="http://schemas.openxmlformats.org/spreadsheetml/2006/main" id="65" name="Table3562123966" displayName="Table3562123966" ref="A69:F78" totalsRowShown="0" headerRowDxfId="294" dataDxfId="292" tableBorderDxfId="291" headerRowBorderDxfId="293" totalsRowBorderDxfId="290">
  <autoFilter ref="A69:F78"/>
  <tableColumns count="6">
    <tableColumn id="1" name="Item" dataDxfId="289"/>
    <tableColumn id="3" name="Description" dataDxfId="288"/>
    <tableColumn id="2" name="Amount" dataDxfId="287"/>
    <tableColumn id="5" name="243 Program" dataDxfId="286"/>
    <tableColumn id="6" name="243 Admin" dataDxfId="285"/>
    <tableColumn id="11" name="Total Amount Spent" dataDxfId="284">
      <calculatedColumnFormula>SUM(#REF!)</calculatedColumnFormula>
    </tableColumn>
  </tableColumns>
  <tableStyleInfo name="TableStyleLight1" showFirstColumn="0" showLastColumn="0" showRowStripes="1" showColumnStripes="0"/>
</table>
</file>

<file path=xl/tables/table88.xml><?xml version="1.0" encoding="utf-8"?>
<table xmlns="http://schemas.openxmlformats.org/spreadsheetml/2006/main" id="66" name="Table356212134067" displayName="Table356212134067" ref="A82:F91" totalsRowShown="0" headerRowDxfId="283" dataDxfId="281" tableBorderDxfId="280" headerRowBorderDxfId="282" totalsRowBorderDxfId="279">
  <autoFilter ref="A82:F91"/>
  <tableColumns count="6">
    <tableColumn id="1" name="Item" dataDxfId="278"/>
    <tableColumn id="3" name="Description" dataDxfId="277"/>
    <tableColumn id="2" name="Amount" dataDxfId="276"/>
    <tableColumn id="5" name="243 Program" dataDxfId="275"/>
    <tableColumn id="6" name="243 Admin" dataDxfId="274"/>
    <tableColumn id="11" name="Total Amount Spent" dataDxfId="273">
      <calculatedColumnFormula>SUM(#REF!)</calculatedColumnFormula>
    </tableColumn>
  </tableColumns>
  <tableStyleInfo name="TableStyleLight1" showFirstColumn="0" showLastColumn="0" showRowStripes="1" showColumnStripes="0"/>
</table>
</file>

<file path=xl/tables/table89.xml><?xml version="1.0" encoding="utf-8"?>
<table xmlns="http://schemas.openxmlformats.org/spreadsheetml/2006/main" id="67" name="Table35621213144168" displayName="Table35621213144168" ref="A95:F104" totalsRowShown="0" headerRowDxfId="272" dataDxfId="270" tableBorderDxfId="269" headerRowBorderDxfId="271" totalsRowBorderDxfId="268">
  <autoFilter ref="A95:F104"/>
  <tableColumns count="6">
    <tableColumn id="1" name="Item" dataDxfId="267"/>
    <tableColumn id="3" name="Description" dataDxfId="266"/>
    <tableColumn id="2" name="Amount" dataDxfId="265"/>
    <tableColumn id="5" name="243 Program" dataDxfId="264"/>
    <tableColumn id="6" name="243 Admin" dataDxfId="263"/>
    <tableColumn id="11" name="Total Amount Spent" dataDxfId="262">
      <calculatedColumnFormula>SUM(#REF!)</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95" name="Table356212131415426996" displayName="Table356212131415426996" ref="A108:F117" totalsRowShown="0" headerRowDxfId="1341" dataDxfId="1339" tableBorderDxfId="1338" headerRowBorderDxfId="1340" totalsRowBorderDxfId="1337">
  <autoFilter ref="A108:F117"/>
  <tableColumns count="6">
    <tableColumn id="1" name="Item" dataDxfId="1336"/>
    <tableColumn id="3" name="Description" dataDxfId="1335"/>
    <tableColumn id="2" name="Amount" dataDxfId="1334"/>
    <tableColumn id="5" name="243 Program" dataDxfId="1333"/>
    <tableColumn id="6" name="243 Admin" dataDxfId="1332"/>
    <tableColumn id="11" name="Total Amount Spent" dataDxfId="1331">
      <calculatedColumnFormula>SUM(#REF!)</calculatedColumnFormula>
    </tableColumn>
  </tableColumns>
  <tableStyleInfo name="TableStyleLight1" showFirstColumn="0" showLastColumn="0" showRowStripes="1" showColumnStripes="0"/>
</table>
</file>

<file path=xl/tables/table90.xml><?xml version="1.0" encoding="utf-8"?>
<table xmlns="http://schemas.openxmlformats.org/spreadsheetml/2006/main" id="68" name="Table3562121314154269" displayName="Table3562121314154269" ref="A108:F117" totalsRowShown="0" headerRowDxfId="261" dataDxfId="259" tableBorderDxfId="258" headerRowBorderDxfId="260" totalsRowBorderDxfId="257">
  <autoFilter ref="A108:F117"/>
  <tableColumns count="6">
    <tableColumn id="1" name="Item" dataDxfId="256"/>
    <tableColumn id="3" name="Description" dataDxfId="255"/>
    <tableColumn id="2" name="Amount" dataDxfId="254"/>
    <tableColumn id="5" name="243 Program" dataDxfId="253"/>
    <tableColumn id="6" name="243 Admin" dataDxfId="252"/>
    <tableColumn id="11" name="Total Amount Spent" dataDxfId="251">
      <calculatedColumnFormula>SUM(#REF!)</calculatedColumnFormula>
    </tableColumn>
  </tableColumns>
  <tableStyleInfo name="TableStyleLight1" showFirstColumn="0" showLastColumn="0" showRowStripes="1" showColumnStripes="0"/>
</table>
</file>

<file path=xl/tables/table91.xml><?xml version="1.0" encoding="utf-8"?>
<table xmlns="http://schemas.openxmlformats.org/spreadsheetml/2006/main" id="69" name="Table356212131415164370" displayName="Table356212131415164370" ref="A121:F130" totalsRowShown="0" headerRowDxfId="250" dataDxfId="248" tableBorderDxfId="247" headerRowBorderDxfId="249" totalsRowBorderDxfId="246">
  <autoFilter ref="A121:F130"/>
  <tableColumns count="6">
    <tableColumn id="1" name="Item" dataDxfId="245"/>
    <tableColumn id="3" name="Description" dataDxfId="244"/>
    <tableColumn id="2" name="Amount" dataDxfId="243"/>
    <tableColumn id="5" name="243 Program" dataDxfId="242"/>
    <tableColumn id="6" name="243 Admin" dataDxfId="241"/>
    <tableColumn id="11" name="Total Amount Spent" dataDxfId="240">
      <calculatedColumnFormula>SUM(#REF!)</calculatedColumnFormula>
    </tableColumn>
  </tableColumns>
  <tableStyleInfo name="TableStyleLight1" showFirstColumn="0" showLastColumn="0" showRowStripes="1" showColumnStripes="0"/>
</table>
</file>

<file path=xl/tables/table92.xml><?xml version="1.0" encoding="utf-8"?>
<table xmlns="http://schemas.openxmlformats.org/spreadsheetml/2006/main" id="70" name="Table31771" displayName="Table31771" ref="A3:H20" totalsRowShown="0" headerRowDxfId="223" dataDxfId="221" tableBorderDxfId="220" headerRowBorderDxfId="222" totalsRowBorderDxfId="219">
  <autoFilter ref="A3:H20"/>
  <tableColumns count="8">
    <tableColumn id="1" name="Staff Member" dataDxfId="218"/>
    <tableColumn id="2" name="Title/Position" dataDxfId="217"/>
    <tableColumn id="4" name="Monthly Salary" dataDxfId="216"/>
    <tableColumn id="12" name="Monthly Benefits" dataDxfId="215"/>
    <tableColumn id="3" name="Total Paid" dataDxfId="214">
      <calculatedColumnFormula>Table31771[[#This Row],[Monthly Salary]]+Table31771[[#This Row],[Monthly Benefits]]</calculatedColumnFormula>
    </tableColumn>
    <tableColumn id="5" name="243 Program " dataDxfId="213"/>
    <tableColumn id="6" name="243 Admin" dataDxfId="212"/>
    <tableColumn id="11" name="Total Amount Spent" dataDxfId="211">
      <calculatedColumnFormula>F4+#REF!+#REF!</calculatedColumnFormula>
    </tableColumn>
  </tableColumns>
  <tableStyleInfo name="TableStyleLight1" showFirstColumn="0" showLastColumn="0" showRowStripes="1" showColumnStripes="0"/>
</table>
</file>

<file path=xl/tables/table93.xml><?xml version="1.0" encoding="utf-8"?>
<table xmlns="http://schemas.openxmlformats.org/spreadsheetml/2006/main" id="71" name="Table351872" displayName="Table351872" ref="A24:I38" totalsRowShown="0" headerRowDxfId="210" dataDxfId="208" tableBorderDxfId="207" headerRowBorderDxfId="209" totalsRowBorderDxfId="206">
  <autoFilter ref="A24:I38"/>
  <tableColumns count="9">
    <tableColumn id="1" name="Staff Member" dataDxfId="205"/>
    <tableColumn id="4" name="Title/Position" dataDxfId="204"/>
    <tableColumn id="3" name="Hours Worked" dataDxfId="203"/>
    <tableColumn id="12" name="Hourly Rate" dataDxfId="202"/>
    <tableColumn id="13" name="Benefits" dataDxfId="201"/>
    <tableColumn id="2" name="Total Paid" dataDxfId="200"/>
    <tableColumn id="5" name="243 Program" dataDxfId="199"/>
    <tableColumn id="6" name="243 Admin" dataDxfId="198"/>
    <tableColumn id="11" name="Total Amount Spent" dataDxfId="197">
      <calculatedColumnFormula>SUM(#REF!)</calculatedColumnFormula>
    </tableColumn>
  </tableColumns>
  <tableStyleInfo name="TableStyleLight1" showFirstColumn="0" showLastColumn="0" showRowStripes="1" showColumnStripes="0"/>
</table>
</file>

<file path=xl/tables/table94.xml><?xml version="1.0" encoding="utf-8"?>
<table xmlns="http://schemas.openxmlformats.org/spreadsheetml/2006/main" id="72" name="Table3561973" displayName="Table3561973" ref="A43:F53" totalsRowShown="0" headerRowDxfId="196" dataDxfId="194" tableBorderDxfId="193" headerRowBorderDxfId="195" totalsRowBorderDxfId="192">
  <autoFilter ref="A43:F53"/>
  <tableColumns count="6">
    <tableColumn id="1" name="Item" dataDxfId="191"/>
    <tableColumn id="2" name="Description" dataDxfId="190"/>
    <tableColumn id="4" name="Total" dataDxfId="189"/>
    <tableColumn id="5" name="243 Program" dataDxfId="188"/>
    <tableColumn id="6" name="243 Admin" dataDxfId="187"/>
    <tableColumn id="11" name="Total Amount Allocated" dataDxfId="186">
      <calculatedColumnFormula>SUM(#REF!)</calculatedColumnFormula>
    </tableColumn>
  </tableColumns>
  <tableStyleInfo name="TableStyleLight1" showFirstColumn="0" showLastColumn="0" showRowStripes="1" showColumnStripes="0"/>
</table>
</file>

<file path=xl/tables/table95.xml><?xml version="1.0" encoding="utf-8"?>
<table xmlns="http://schemas.openxmlformats.org/spreadsheetml/2006/main" id="73" name="Table35622074" displayName="Table35622074" ref="A56:F65" totalsRowShown="0" headerRowDxfId="185" dataDxfId="183" tableBorderDxfId="182" headerRowBorderDxfId="184" totalsRowBorderDxfId="181">
  <autoFilter ref="A56:F65"/>
  <tableColumns count="6">
    <tableColumn id="1" name="Item" dataDxfId="180"/>
    <tableColumn id="3" name="Description" dataDxfId="179"/>
    <tableColumn id="2" name="Amount" dataDxfId="178"/>
    <tableColumn id="5" name="243 Program" dataDxfId="177"/>
    <tableColumn id="6" name="243 Admin" dataDxfId="176"/>
    <tableColumn id="11" name="Total Amount Spent" dataDxfId="175">
      <calculatedColumnFormula>SUM(#REF!)</calculatedColumnFormula>
    </tableColumn>
  </tableColumns>
  <tableStyleInfo name="TableStyleLight1" showFirstColumn="0" showLastColumn="0" showRowStripes="1" showColumnStripes="0"/>
</table>
</file>

<file path=xl/tables/table96.xml><?xml version="1.0" encoding="utf-8"?>
<table xmlns="http://schemas.openxmlformats.org/spreadsheetml/2006/main" id="74" name="Table3562122175" displayName="Table3562122175" ref="A69:F78" totalsRowShown="0" headerRowDxfId="174" dataDxfId="172" tableBorderDxfId="171" headerRowBorderDxfId="173" totalsRowBorderDxfId="170">
  <autoFilter ref="A69:F78"/>
  <tableColumns count="6">
    <tableColumn id="1" name="Item" dataDxfId="169"/>
    <tableColumn id="3" name="Description" dataDxfId="168"/>
    <tableColumn id="2" name="Amount" dataDxfId="167"/>
    <tableColumn id="5" name="243 Program" dataDxfId="166"/>
    <tableColumn id="6" name="243 Admin" dataDxfId="165"/>
    <tableColumn id="11" name="Total Amount Spent" dataDxfId="164">
      <calculatedColumnFormula>SUM(#REF!)</calculatedColumnFormula>
    </tableColumn>
  </tableColumns>
  <tableStyleInfo name="TableStyleLight1" showFirstColumn="0" showLastColumn="0" showRowStripes="1" showColumnStripes="0"/>
</table>
</file>

<file path=xl/tables/table97.xml><?xml version="1.0" encoding="utf-8"?>
<table xmlns="http://schemas.openxmlformats.org/spreadsheetml/2006/main" id="75" name="Table356212132276" displayName="Table356212132276" ref="A82:F91" totalsRowShown="0" headerRowDxfId="163" dataDxfId="161" tableBorderDxfId="160" headerRowBorderDxfId="162" totalsRowBorderDxfId="159">
  <autoFilter ref="A82:F91"/>
  <tableColumns count="6">
    <tableColumn id="1" name="Item" dataDxfId="158"/>
    <tableColumn id="3" name="Description" dataDxfId="157"/>
    <tableColumn id="2" name="Amount" dataDxfId="156"/>
    <tableColumn id="5" name="243 Program" dataDxfId="155"/>
    <tableColumn id="6" name="243 Admin" dataDxfId="154"/>
    <tableColumn id="11" name="Total Amount Spent" dataDxfId="153">
      <calculatedColumnFormula>SUM(#REF!)</calculatedColumnFormula>
    </tableColumn>
  </tableColumns>
  <tableStyleInfo name="TableStyleLight1" showFirstColumn="0" showLastColumn="0" showRowStripes="1" showColumnStripes="0"/>
</table>
</file>

<file path=xl/tables/table98.xml><?xml version="1.0" encoding="utf-8"?>
<table xmlns="http://schemas.openxmlformats.org/spreadsheetml/2006/main" id="76" name="Table35621213142377" displayName="Table35621213142377" ref="A95:F104" totalsRowShown="0" headerRowDxfId="152" dataDxfId="150" tableBorderDxfId="149" headerRowBorderDxfId="151" totalsRowBorderDxfId="148">
  <autoFilter ref="A95:F104"/>
  <tableColumns count="6">
    <tableColumn id="1" name="Item" dataDxfId="147"/>
    <tableColumn id="3" name="Description" dataDxfId="146"/>
    <tableColumn id="2" name="Amount" dataDxfId="145"/>
    <tableColumn id="5" name="243 Program" dataDxfId="144"/>
    <tableColumn id="6" name="243 Admin" dataDxfId="143"/>
    <tableColumn id="11" name="Total Amount Spent" dataDxfId="142">
      <calculatedColumnFormula>SUM(#REF!)</calculatedColumnFormula>
    </tableColumn>
  </tableColumns>
  <tableStyleInfo name="TableStyleLight1" showFirstColumn="0" showLastColumn="0" showRowStripes="1" showColumnStripes="0"/>
</table>
</file>

<file path=xl/tables/table99.xml><?xml version="1.0" encoding="utf-8"?>
<table xmlns="http://schemas.openxmlformats.org/spreadsheetml/2006/main" id="77" name="Table3562121314152478" displayName="Table3562121314152478" ref="A108:F117" totalsRowShown="0" headerRowDxfId="141" dataDxfId="139" tableBorderDxfId="138" headerRowBorderDxfId="140" totalsRowBorderDxfId="137">
  <autoFilter ref="A108:F117"/>
  <tableColumns count="6">
    <tableColumn id="1" name="Item" dataDxfId="136"/>
    <tableColumn id="3" name="Description" dataDxfId="135"/>
    <tableColumn id="2" name="Amount" dataDxfId="134"/>
    <tableColumn id="5" name="243 Program" dataDxfId="133"/>
    <tableColumn id="6" name="243 Admin" dataDxfId="132"/>
    <tableColumn id="11" name="Total Amount Spent" dataDxfId="131">
      <calculatedColumnFormula>SUM(#REF!)</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65.xml" /><Relationship Id="rId2" Type="http://schemas.openxmlformats.org/officeDocument/2006/relationships/table" Target="../tables/table66.xml" /><Relationship Id="rId3" Type="http://schemas.openxmlformats.org/officeDocument/2006/relationships/table" Target="../tables/table67.xml" /><Relationship Id="rId4" Type="http://schemas.openxmlformats.org/officeDocument/2006/relationships/table" Target="../tables/table68.xml" /><Relationship Id="rId5" Type="http://schemas.openxmlformats.org/officeDocument/2006/relationships/table" Target="../tables/table69.xml" /><Relationship Id="rId6" Type="http://schemas.openxmlformats.org/officeDocument/2006/relationships/table" Target="../tables/table70.xml" /><Relationship Id="rId7" Type="http://schemas.openxmlformats.org/officeDocument/2006/relationships/table" Target="../tables/table71.xml" /><Relationship Id="rId8" Type="http://schemas.openxmlformats.org/officeDocument/2006/relationships/table" Target="../tables/table72.xml" /><Relationship Id="rId9" Type="http://schemas.openxmlformats.org/officeDocument/2006/relationships/table" Target="../tables/table73.xml" /><Relationship Id="rId1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74.xml" /><Relationship Id="rId2" Type="http://schemas.openxmlformats.org/officeDocument/2006/relationships/table" Target="../tables/table75.xml" /><Relationship Id="rId3" Type="http://schemas.openxmlformats.org/officeDocument/2006/relationships/table" Target="../tables/table76.xml" /><Relationship Id="rId4" Type="http://schemas.openxmlformats.org/officeDocument/2006/relationships/table" Target="../tables/table77.xml" /><Relationship Id="rId5" Type="http://schemas.openxmlformats.org/officeDocument/2006/relationships/table" Target="../tables/table78.xml" /><Relationship Id="rId6" Type="http://schemas.openxmlformats.org/officeDocument/2006/relationships/table" Target="../tables/table79.xml" /><Relationship Id="rId7" Type="http://schemas.openxmlformats.org/officeDocument/2006/relationships/table" Target="../tables/table80.xml" /><Relationship Id="rId8" Type="http://schemas.openxmlformats.org/officeDocument/2006/relationships/table" Target="../tables/table81.xml" /><Relationship Id="rId9" Type="http://schemas.openxmlformats.org/officeDocument/2006/relationships/table" Target="../tables/table82.xml" /><Relationship Id="rId10"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83.xml" /><Relationship Id="rId2" Type="http://schemas.openxmlformats.org/officeDocument/2006/relationships/table" Target="../tables/table84.xml" /><Relationship Id="rId3" Type="http://schemas.openxmlformats.org/officeDocument/2006/relationships/table" Target="../tables/table85.xml" /><Relationship Id="rId4" Type="http://schemas.openxmlformats.org/officeDocument/2006/relationships/table" Target="../tables/table86.xml" /><Relationship Id="rId5" Type="http://schemas.openxmlformats.org/officeDocument/2006/relationships/table" Target="../tables/table87.xml" /><Relationship Id="rId6" Type="http://schemas.openxmlformats.org/officeDocument/2006/relationships/table" Target="../tables/table88.xml" /><Relationship Id="rId7" Type="http://schemas.openxmlformats.org/officeDocument/2006/relationships/table" Target="../tables/table89.xml" /><Relationship Id="rId8" Type="http://schemas.openxmlformats.org/officeDocument/2006/relationships/table" Target="../tables/table90.xml" /><Relationship Id="rId9" Type="http://schemas.openxmlformats.org/officeDocument/2006/relationships/table" Target="../tables/table91.xml" /><Relationship Id="rId10"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92.xml" /><Relationship Id="rId2" Type="http://schemas.openxmlformats.org/officeDocument/2006/relationships/table" Target="../tables/table93.xml" /><Relationship Id="rId3" Type="http://schemas.openxmlformats.org/officeDocument/2006/relationships/table" Target="../tables/table94.xml" /><Relationship Id="rId4" Type="http://schemas.openxmlformats.org/officeDocument/2006/relationships/table" Target="../tables/table95.xml" /><Relationship Id="rId5" Type="http://schemas.openxmlformats.org/officeDocument/2006/relationships/table" Target="../tables/table96.xml" /><Relationship Id="rId6" Type="http://schemas.openxmlformats.org/officeDocument/2006/relationships/table" Target="../tables/table97.xml" /><Relationship Id="rId7" Type="http://schemas.openxmlformats.org/officeDocument/2006/relationships/table" Target="../tables/table98.xml" /><Relationship Id="rId8" Type="http://schemas.openxmlformats.org/officeDocument/2006/relationships/table" Target="../tables/table99.xml" /><Relationship Id="rId9" Type="http://schemas.openxmlformats.org/officeDocument/2006/relationships/table" Target="../tables/table100.xml" /><Relationship Id="rId10"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101.xml" /><Relationship Id="rId2" Type="http://schemas.openxmlformats.org/officeDocument/2006/relationships/table" Target="../tables/table102.xml" /><Relationship Id="rId3" Type="http://schemas.openxmlformats.org/officeDocument/2006/relationships/table" Target="../tables/table103.xml" /><Relationship Id="rId4" Type="http://schemas.openxmlformats.org/officeDocument/2006/relationships/table" Target="../tables/table104.xml" /><Relationship Id="rId5" Type="http://schemas.openxmlformats.org/officeDocument/2006/relationships/table" Target="../tables/table105.xml" /><Relationship Id="rId6" Type="http://schemas.openxmlformats.org/officeDocument/2006/relationships/table" Target="../tables/table106.xml" /><Relationship Id="rId7" Type="http://schemas.openxmlformats.org/officeDocument/2006/relationships/table" Target="../tables/table107.xml" /><Relationship Id="rId8" Type="http://schemas.openxmlformats.org/officeDocument/2006/relationships/table" Target="../tables/table108.xml" /><Relationship Id="rId9" Type="http://schemas.openxmlformats.org/officeDocument/2006/relationships/table" Target="../tables/table109.xml" /><Relationship Id="rId10"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table" Target="../tables/table9.xml" /><Relationship Id="rId9" Type="http://schemas.openxmlformats.org/officeDocument/2006/relationships/table" Target="../tables/table10.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 Id="rId9" Type="http://schemas.openxmlformats.org/officeDocument/2006/relationships/table" Target="../tables/table19.xm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0.xml" /><Relationship Id="rId2" Type="http://schemas.openxmlformats.org/officeDocument/2006/relationships/table" Target="../tables/table21.xml" /><Relationship Id="rId3" Type="http://schemas.openxmlformats.org/officeDocument/2006/relationships/table" Target="../tables/table22.xml" /><Relationship Id="rId4" Type="http://schemas.openxmlformats.org/officeDocument/2006/relationships/table" Target="../tables/table23.xml" /><Relationship Id="rId5" Type="http://schemas.openxmlformats.org/officeDocument/2006/relationships/table" Target="../tables/table24.xml" /><Relationship Id="rId6" Type="http://schemas.openxmlformats.org/officeDocument/2006/relationships/table" Target="../tables/table25.xml" /><Relationship Id="rId7" Type="http://schemas.openxmlformats.org/officeDocument/2006/relationships/table" Target="../tables/table26.xml" /><Relationship Id="rId8" Type="http://schemas.openxmlformats.org/officeDocument/2006/relationships/table" Target="../tables/table27.xml" /><Relationship Id="rId9" Type="http://schemas.openxmlformats.org/officeDocument/2006/relationships/table" Target="../tables/table28.x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9.xml" /><Relationship Id="rId2" Type="http://schemas.openxmlformats.org/officeDocument/2006/relationships/table" Target="../tables/table30.xml" /><Relationship Id="rId3" Type="http://schemas.openxmlformats.org/officeDocument/2006/relationships/table" Target="../tables/table31.xml" /><Relationship Id="rId4" Type="http://schemas.openxmlformats.org/officeDocument/2006/relationships/table" Target="../tables/table32.xml" /><Relationship Id="rId5" Type="http://schemas.openxmlformats.org/officeDocument/2006/relationships/table" Target="../tables/table33.xml" /><Relationship Id="rId6" Type="http://schemas.openxmlformats.org/officeDocument/2006/relationships/table" Target="../tables/table34.xml" /><Relationship Id="rId7" Type="http://schemas.openxmlformats.org/officeDocument/2006/relationships/table" Target="../tables/table35.xml" /><Relationship Id="rId8" Type="http://schemas.openxmlformats.org/officeDocument/2006/relationships/table" Target="../tables/table36.xml" /><Relationship Id="rId9" Type="http://schemas.openxmlformats.org/officeDocument/2006/relationships/table" Target="../tables/table37.xml" /><Relationship Id="rId1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8.xml" /><Relationship Id="rId2" Type="http://schemas.openxmlformats.org/officeDocument/2006/relationships/table" Target="../tables/table39.xml" /><Relationship Id="rId3" Type="http://schemas.openxmlformats.org/officeDocument/2006/relationships/table" Target="../tables/table40.xml" /><Relationship Id="rId4" Type="http://schemas.openxmlformats.org/officeDocument/2006/relationships/table" Target="../tables/table41.xml" /><Relationship Id="rId5" Type="http://schemas.openxmlformats.org/officeDocument/2006/relationships/table" Target="../tables/table42.xml" /><Relationship Id="rId6" Type="http://schemas.openxmlformats.org/officeDocument/2006/relationships/table" Target="../tables/table43.xml" /><Relationship Id="rId7" Type="http://schemas.openxmlformats.org/officeDocument/2006/relationships/table" Target="../tables/table44.xml" /><Relationship Id="rId8" Type="http://schemas.openxmlformats.org/officeDocument/2006/relationships/table" Target="../tables/table45.xml" /><Relationship Id="rId9" Type="http://schemas.openxmlformats.org/officeDocument/2006/relationships/table" Target="../tables/table46.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7.xml" /><Relationship Id="rId2" Type="http://schemas.openxmlformats.org/officeDocument/2006/relationships/table" Target="../tables/table48.xml" /><Relationship Id="rId3" Type="http://schemas.openxmlformats.org/officeDocument/2006/relationships/table" Target="../tables/table49.xml" /><Relationship Id="rId4" Type="http://schemas.openxmlformats.org/officeDocument/2006/relationships/table" Target="../tables/table50.xml" /><Relationship Id="rId5" Type="http://schemas.openxmlformats.org/officeDocument/2006/relationships/table" Target="../tables/table51.xml" /><Relationship Id="rId6" Type="http://schemas.openxmlformats.org/officeDocument/2006/relationships/table" Target="../tables/table52.xml" /><Relationship Id="rId7" Type="http://schemas.openxmlformats.org/officeDocument/2006/relationships/table" Target="../tables/table53.xml" /><Relationship Id="rId8" Type="http://schemas.openxmlformats.org/officeDocument/2006/relationships/table" Target="../tables/table54.xml" /><Relationship Id="rId9" Type="http://schemas.openxmlformats.org/officeDocument/2006/relationships/table" Target="../tables/table55.xml" /><Relationship Id="rId1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56.xml" /><Relationship Id="rId2" Type="http://schemas.openxmlformats.org/officeDocument/2006/relationships/table" Target="../tables/table57.xml" /><Relationship Id="rId3" Type="http://schemas.openxmlformats.org/officeDocument/2006/relationships/table" Target="../tables/table58.xml" /><Relationship Id="rId4" Type="http://schemas.openxmlformats.org/officeDocument/2006/relationships/table" Target="../tables/table59.xml" /><Relationship Id="rId5" Type="http://schemas.openxmlformats.org/officeDocument/2006/relationships/table" Target="../tables/table60.xml" /><Relationship Id="rId6" Type="http://schemas.openxmlformats.org/officeDocument/2006/relationships/table" Target="../tables/table61.xml" /><Relationship Id="rId7" Type="http://schemas.openxmlformats.org/officeDocument/2006/relationships/table" Target="../tables/table62.xml" /><Relationship Id="rId8" Type="http://schemas.openxmlformats.org/officeDocument/2006/relationships/table" Target="../tables/table63.xml" /><Relationship Id="rId9" Type="http://schemas.openxmlformats.org/officeDocument/2006/relationships/table" Target="../tables/table64.xml" /><Relationship Id="rId10"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workbookViewId="0" topLeftCell="A1">
      <selection activeCell="D9" sqref="D9"/>
    </sheetView>
  </sheetViews>
  <sheetFormatPr defaultColWidth="9.140625" defaultRowHeight="15"/>
  <cols>
    <col min="1" max="7" width="28.8515625" style="23" customWidth="1"/>
    <col min="8" max="8" width="28.8515625" style="0" customWidth="1"/>
  </cols>
  <sheetData>
    <row r="1" spans="1:8" ht="15.75">
      <c r="A1" s="153" t="s">
        <v>16</v>
      </c>
      <c r="B1" s="153"/>
      <c r="C1" s="153"/>
      <c r="D1" s="153"/>
      <c r="E1" s="153"/>
      <c r="F1" s="153"/>
      <c r="G1" s="153"/>
      <c r="H1" s="153"/>
    </row>
    <row r="2" spans="1:8" ht="15.75">
      <c r="A2" s="149" t="s">
        <v>39</v>
      </c>
      <c r="B2" s="150"/>
      <c r="C2" s="150"/>
      <c r="D2" s="150"/>
      <c r="E2" s="150"/>
      <c r="F2" s="150"/>
      <c r="G2" s="150"/>
      <c r="H2" s="151"/>
    </row>
    <row r="3" spans="1:8" ht="47.1" customHeight="1">
      <c r="A3" s="154" t="s">
        <v>45</v>
      </c>
      <c r="B3" s="155"/>
      <c r="C3" s="155"/>
      <c r="D3" s="155"/>
      <c r="E3" s="155"/>
      <c r="F3" s="155"/>
      <c r="G3" s="38"/>
      <c r="H3" s="37"/>
    </row>
    <row r="4" spans="1:8" ht="15">
      <c r="A4" s="46" t="s">
        <v>0</v>
      </c>
      <c r="B4" s="147"/>
      <c r="C4" s="148"/>
      <c r="D4" s="148"/>
      <c r="E4" s="148"/>
      <c r="F4" s="148"/>
      <c r="G4" s="148"/>
      <c r="H4" s="152"/>
    </row>
    <row r="5" spans="1:8" ht="15">
      <c r="A5" s="46" t="s">
        <v>40</v>
      </c>
      <c r="B5" s="147"/>
      <c r="C5" s="148"/>
      <c r="D5" s="148"/>
      <c r="E5" s="148"/>
      <c r="F5" s="148"/>
      <c r="G5" s="148"/>
      <c r="H5" s="152"/>
    </row>
    <row r="6" spans="1:8" ht="15">
      <c r="A6" s="47" t="s">
        <v>44</v>
      </c>
      <c r="B6" s="147" t="s">
        <v>100</v>
      </c>
      <c r="C6" s="148"/>
      <c r="D6" s="148"/>
      <c r="E6" s="36"/>
      <c r="F6" s="36"/>
      <c r="G6" s="36"/>
      <c r="H6" s="36"/>
    </row>
    <row r="7" spans="1:8" s="29" customFormat="1" ht="15">
      <c r="A7" s="32" t="s">
        <v>41</v>
      </c>
      <c r="B7" s="33" t="s">
        <v>34</v>
      </c>
      <c r="C7" s="33" t="s">
        <v>35</v>
      </c>
      <c r="D7" s="33" t="s">
        <v>42</v>
      </c>
      <c r="E7" s="33" t="s">
        <v>36</v>
      </c>
      <c r="F7" s="33" t="s">
        <v>37</v>
      </c>
      <c r="G7" s="33" t="s">
        <v>38</v>
      </c>
      <c r="H7" s="34" t="s">
        <v>43</v>
      </c>
    </row>
    <row r="8" spans="1:8" s="53" customFormat="1" ht="15">
      <c r="A8" s="48" t="s">
        <v>46</v>
      </c>
      <c r="B8" s="54" t="s">
        <v>51</v>
      </c>
      <c r="C8" s="50">
        <v>43255</v>
      </c>
      <c r="D8" s="50" t="s">
        <v>49</v>
      </c>
      <c r="E8" s="51">
        <v>1200</v>
      </c>
      <c r="F8" s="49" t="s">
        <v>47</v>
      </c>
      <c r="G8" s="49" t="s">
        <v>48</v>
      </c>
      <c r="H8" s="52" t="s">
        <v>50</v>
      </c>
    </row>
    <row r="9" spans="1:8" ht="15">
      <c r="A9" s="39"/>
      <c r="B9" s="40"/>
      <c r="C9" s="40"/>
      <c r="D9" s="41"/>
      <c r="E9" s="42"/>
      <c r="F9" s="40"/>
      <c r="G9" s="40"/>
      <c r="H9" s="31"/>
    </row>
    <row r="10" spans="1:8" ht="15">
      <c r="A10" s="39"/>
      <c r="B10" s="40"/>
      <c r="C10" s="40"/>
      <c r="D10" s="41"/>
      <c r="E10" s="42"/>
      <c r="F10" s="40"/>
      <c r="G10" s="40"/>
      <c r="H10" s="31"/>
    </row>
    <row r="11" spans="1:8" ht="15">
      <c r="A11" s="39"/>
      <c r="B11" s="40"/>
      <c r="C11" s="40"/>
      <c r="D11" s="40"/>
      <c r="E11" s="42"/>
      <c r="F11" s="40"/>
      <c r="G11" s="40"/>
      <c r="H11" s="31"/>
    </row>
    <row r="12" spans="1:8" ht="15">
      <c r="A12" s="39"/>
      <c r="B12" s="40"/>
      <c r="C12" s="40"/>
      <c r="D12" s="40"/>
      <c r="E12" s="42"/>
      <c r="F12" s="40"/>
      <c r="G12" s="40"/>
      <c r="H12" s="31"/>
    </row>
    <row r="13" spans="1:8" ht="15">
      <c r="A13" s="39"/>
      <c r="B13" s="40"/>
      <c r="C13" s="40"/>
      <c r="D13" s="40"/>
      <c r="E13" s="42"/>
      <c r="F13" s="40"/>
      <c r="G13" s="40"/>
      <c r="H13" s="31"/>
    </row>
    <row r="14" spans="1:8" ht="15">
      <c r="A14" s="39"/>
      <c r="B14" s="40"/>
      <c r="C14" s="40"/>
      <c r="D14" s="40"/>
      <c r="E14" s="42"/>
      <c r="F14" s="40"/>
      <c r="G14" s="40"/>
      <c r="H14" s="31"/>
    </row>
    <row r="15" spans="1:8" ht="15">
      <c r="A15" s="39"/>
      <c r="B15" s="40"/>
      <c r="C15" s="40"/>
      <c r="D15" s="40"/>
      <c r="E15" s="42"/>
      <c r="F15" s="40"/>
      <c r="G15" s="40"/>
      <c r="H15" s="31"/>
    </row>
    <row r="16" spans="1:8" ht="15">
      <c r="A16" s="39"/>
      <c r="B16" s="40"/>
      <c r="C16" s="40"/>
      <c r="D16" s="40"/>
      <c r="E16" s="42"/>
      <c r="F16" s="40"/>
      <c r="G16" s="40"/>
      <c r="H16" s="31"/>
    </row>
    <row r="17" spans="1:8" ht="15">
      <c r="A17" s="39"/>
      <c r="B17" s="40"/>
      <c r="C17" s="40"/>
      <c r="D17" s="40"/>
      <c r="E17" s="42"/>
      <c r="F17" s="40"/>
      <c r="G17" s="40"/>
      <c r="H17" s="31"/>
    </row>
    <row r="18" spans="1:8" ht="15">
      <c r="A18" s="39"/>
      <c r="B18" s="40"/>
      <c r="C18" s="40"/>
      <c r="D18" s="40"/>
      <c r="E18" s="42"/>
      <c r="F18" s="40"/>
      <c r="G18" s="40"/>
      <c r="H18" s="31"/>
    </row>
    <row r="19" spans="1:8" ht="15">
      <c r="A19" s="39"/>
      <c r="B19" s="40"/>
      <c r="C19" s="40"/>
      <c r="D19" s="40"/>
      <c r="E19" s="42"/>
      <c r="F19" s="40"/>
      <c r="G19" s="40"/>
      <c r="H19" s="31"/>
    </row>
    <row r="20" spans="1:8" ht="15">
      <c r="A20" s="39"/>
      <c r="B20" s="40"/>
      <c r="C20" s="40"/>
      <c r="D20" s="40"/>
      <c r="E20" s="42"/>
      <c r="F20" s="40"/>
      <c r="G20" s="40"/>
      <c r="H20" s="31"/>
    </row>
    <row r="21" spans="1:8" ht="15">
      <c r="A21" s="39"/>
      <c r="B21" s="40"/>
      <c r="C21" s="40"/>
      <c r="D21" s="40"/>
      <c r="E21" s="42"/>
      <c r="F21" s="40"/>
      <c r="G21" s="40"/>
      <c r="H21" s="31"/>
    </row>
    <row r="22" spans="1:8" ht="15">
      <c r="A22" s="39"/>
      <c r="B22" s="40"/>
      <c r="C22" s="40"/>
      <c r="D22" s="40"/>
      <c r="E22" s="42"/>
      <c r="F22" s="40"/>
      <c r="G22" s="40"/>
      <c r="H22" s="31"/>
    </row>
    <row r="23" spans="1:8" ht="15">
      <c r="A23" s="39"/>
      <c r="B23" s="40"/>
      <c r="C23" s="40"/>
      <c r="D23" s="40"/>
      <c r="E23" s="42"/>
      <c r="F23" s="40"/>
      <c r="G23" s="40"/>
      <c r="H23" s="31"/>
    </row>
    <row r="24" spans="1:8" ht="15">
      <c r="A24" s="39"/>
      <c r="B24" s="40"/>
      <c r="C24" s="40"/>
      <c r="D24" s="40"/>
      <c r="E24" s="42"/>
      <c r="F24" s="40"/>
      <c r="G24" s="40"/>
      <c r="H24" s="31"/>
    </row>
    <row r="25" spans="1:8" ht="15">
      <c r="A25" s="39"/>
      <c r="B25" s="40"/>
      <c r="C25" s="40"/>
      <c r="D25" s="40"/>
      <c r="E25" s="42"/>
      <c r="F25" s="40"/>
      <c r="G25" s="40"/>
      <c r="H25" s="31"/>
    </row>
    <row r="26" spans="1:8" ht="15">
      <c r="A26" s="39"/>
      <c r="B26" s="40"/>
      <c r="C26" s="40"/>
      <c r="D26" s="40"/>
      <c r="E26" s="42"/>
      <c r="F26" s="40"/>
      <c r="G26" s="40"/>
      <c r="H26" s="31"/>
    </row>
    <row r="27" spans="1:8" ht="15">
      <c r="A27" s="39"/>
      <c r="B27" s="40"/>
      <c r="C27" s="40"/>
      <c r="D27" s="40"/>
      <c r="E27" s="42"/>
      <c r="F27" s="40"/>
      <c r="G27" s="40"/>
      <c r="H27" s="31"/>
    </row>
    <row r="28" spans="1:8" ht="15">
      <c r="A28" s="39"/>
      <c r="B28" s="40"/>
      <c r="C28" s="40"/>
      <c r="D28" s="40"/>
      <c r="E28" s="42"/>
      <c r="F28" s="40"/>
      <c r="G28" s="40"/>
      <c r="H28" s="31"/>
    </row>
    <row r="29" spans="1:8" ht="15">
      <c r="A29" s="39"/>
      <c r="B29" s="40"/>
      <c r="C29" s="40"/>
      <c r="D29" s="40"/>
      <c r="E29" s="42"/>
      <c r="F29" s="40"/>
      <c r="G29" s="40"/>
      <c r="H29" s="31"/>
    </row>
    <row r="30" spans="1:8" ht="15">
      <c r="A30" s="39"/>
      <c r="B30" s="40"/>
      <c r="C30" s="40"/>
      <c r="D30" s="40"/>
      <c r="E30" s="42"/>
      <c r="F30" s="40"/>
      <c r="G30" s="40"/>
      <c r="H30" s="31"/>
    </row>
    <row r="31" spans="1:8" ht="15">
      <c r="A31" s="39"/>
      <c r="B31" s="40"/>
      <c r="C31" s="40"/>
      <c r="D31" s="40"/>
      <c r="E31" s="42"/>
      <c r="F31" s="40"/>
      <c r="G31" s="40"/>
      <c r="H31" s="31"/>
    </row>
    <row r="32" spans="1:8" ht="15">
      <c r="A32" s="39"/>
      <c r="B32" s="40"/>
      <c r="C32" s="40"/>
      <c r="D32" s="40"/>
      <c r="E32" s="42"/>
      <c r="F32" s="40"/>
      <c r="G32" s="40"/>
      <c r="H32" s="31"/>
    </row>
    <row r="33" spans="1:8" ht="15">
      <c r="A33" s="39"/>
      <c r="B33" s="40"/>
      <c r="C33" s="40"/>
      <c r="D33" s="40"/>
      <c r="E33" s="42"/>
      <c r="F33" s="40"/>
      <c r="G33" s="40"/>
      <c r="H33" s="31"/>
    </row>
    <row r="34" spans="1:8" ht="15">
      <c r="A34" s="39"/>
      <c r="B34" s="40"/>
      <c r="C34" s="40"/>
      <c r="D34" s="40"/>
      <c r="E34" s="42"/>
      <c r="F34" s="40"/>
      <c r="G34" s="40"/>
      <c r="H34" s="31"/>
    </row>
    <row r="35" spans="1:8" ht="15">
      <c r="A35" s="39"/>
      <c r="B35" s="40"/>
      <c r="C35" s="40"/>
      <c r="D35" s="40"/>
      <c r="E35" s="42"/>
      <c r="F35" s="40"/>
      <c r="G35" s="40"/>
      <c r="H35" s="31"/>
    </row>
    <row r="36" spans="1:8" ht="15">
      <c r="A36" s="39"/>
      <c r="B36" s="40"/>
      <c r="C36" s="40"/>
      <c r="D36" s="40"/>
      <c r="E36" s="42"/>
      <c r="F36" s="40"/>
      <c r="G36" s="40"/>
      <c r="H36" s="31"/>
    </row>
    <row r="37" spans="1:8" ht="15">
      <c r="A37" s="39"/>
      <c r="B37" s="40"/>
      <c r="C37" s="40"/>
      <c r="D37" s="40"/>
      <c r="E37" s="42"/>
      <c r="F37" s="40"/>
      <c r="G37" s="40"/>
      <c r="H37" s="31"/>
    </row>
    <row r="38" spans="1:8" ht="15">
      <c r="A38" s="39"/>
      <c r="B38" s="40"/>
      <c r="C38" s="40"/>
      <c r="D38" s="40"/>
      <c r="E38" s="42"/>
      <c r="F38" s="40"/>
      <c r="G38" s="40"/>
      <c r="H38" s="31"/>
    </row>
    <row r="39" spans="1:8" ht="15">
      <c r="A39" s="39"/>
      <c r="B39" s="40"/>
      <c r="C39" s="40"/>
      <c r="D39" s="40"/>
      <c r="E39" s="42"/>
      <c r="F39" s="40"/>
      <c r="G39" s="40"/>
      <c r="H39" s="31"/>
    </row>
    <row r="40" spans="1:8" ht="15">
      <c r="A40" s="39"/>
      <c r="B40" s="40"/>
      <c r="C40" s="40"/>
      <c r="D40" s="40"/>
      <c r="E40" s="42"/>
      <c r="F40" s="40"/>
      <c r="G40" s="40"/>
      <c r="H40" s="31"/>
    </row>
    <row r="41" spans="1:8" ht="15">
      <c r="A41" s="39"/>
      <c r="B41" s="40"/>
      <c r="C41" s="40"/>
      <c r="D41" s="40"/>
      <c r="E41" s="42"/>
      <c r="F41" s="40"/>
      <c r="G41" s="40"/>
      <c r="H41" s="31"/>
    </row>
    <row r="42" spans="1:8" ht="15">
      <c r="A42" s="39"/>
      <c r="B42" s="40"/>
      <c r="C42" s="40"/>
      <c r="D42" s="40"/>
      <c r="E42" s="42"/>
      <c r="F42" s="40"/>
      <c r="G42" s="40"/>
      <c r="H42" s="31"/>
    </row>
    <row r="43" spans="1:8" ht="15">
      <c r="A43" s="39"/>
      <c r="B43" s="40"/>
      <c r="C43" s="40"/>
      <c r="D43" s="40"/>
      <c r="E43" s="42"/>
      <c r="F43" s="40"/>
      <c r="G43" s="40"/>
      <c r="H43" s="31"/>
    </row>
    <row r="44" spans="1:8" ht="15">
      <c r="A44" s="39"/>
      <c r="B44" s="40"/>
      <c r="C44" s="40"/>
      <c r="D44" s="40"/>
      <c r="E44" s="42"/>
      <c r="F44" s="40"/>
      <c r="G44" s="40"/>
      <c r="H44" s="31"/>
    </row>
    <row r="45" spans="1:8" ht="15">
      <c r="A45" s="39"/>
      <c r="B45" s="40"/>
      <c r="C45" s="40"/>
      <c r="D45" s="40"/>
      <c r="E45" s="42"/>
      <c r="F45" s="40"/>
      <c r="G45" s="40"/>
      <c r="H45" s="31"/>
    </row>
    <row r="46" spans="1:8" ht="15">
      <c r="A46" s="39"/>
      <c r="B46" s="40"/>
      <c r="C46" s="40"/>
      <c r="D46" s="40"/>
      <c r="E46" s="42"/>
      <c r="F46" s="40"/>
      <c r="G46" s="40"/>
      <c r="H46" s="31"/>
    </row>
    <row r="47" spans="1:8" ht="15">
      <c r="A47" s="39"/>
      <c r="B47" s="40"/>
      <c r="C47" s="40"/>
      <c r="D47" s="40"/>
      <c r="E47" s="42"/>
      <c r="F47" s="40"/>
      <c r="G47" s="40"/>
      <c r="H47" s="31"/>
    </row>
    <row r="48" spans="1:8" ht="15">
      <c r="A48" s="39"/>
      <c r="B48" s="40"/>
      <c r="C48" s="40"/>
      <c r="D48" s="40"/>
      <c r="E48" s="42"/>
      <c r="F48" s="40"/>
      <c r="G48" s="40"/>
      <c r="H48" s="31"/>
    </row>
    <row r="49" spans="1:8" ht="15">
      <c r="A49" s="39"/>
      <c r="B49" s="40"/>
      <c r="C49" s="40"/>
      <c r="D49" s="40"/>
      <c r="E49" s="42"/>
      <c r="F49" s="40"/>
      <c r="G49" s="40"/>
      <c r="H49" s="31"/>
    </row>
    <row r="50" spans="1:8" ht="15">
      <c r="A50" s="39"/>
      <c r="B50" s="40"/>
      <c r="C50" s="40"/>
      <c r="D50" s="40"/>
      <c r="E50" s="42"/>
      <c r="F50" s="40"/>
      <c r="G50" s="40"/>
      <c r="H50" s="31"/>
    </row>
    <row r="51" spans="1:8" ht="15">
      <c r="A51" s="43"/>
      <c r="B51" s="44"/>
      <c r="C51" s="44"/>
      <c r="D51" s="44"/>
      <c r="E51" s="45"/>
      <c r="F51" s="44"/>
      <c r="G51" s="44"/>
      <c r="H51" s="35"/>
    </row>
  </sheetData>
  <mergeCells count="6">
    <mergeCell ref="B6:D6"/>
    <mergeCell ref="A2:H2"/>
    <mergeCell ref="B4:H4"/>
    <mergeCell ref="B5:H5"/>
    <mergeCell ref="A1:H1"/>
    <mergeCell ref="A3:F3"/>
  </mergeCells>
  <dataValidations count="1">
    <dataValidation type="list" allowBlank="1" showInputMessage="1" showErrorMessage="1" sqref="D8:D51">
      <formula1>"State, 231 General Adult Education, 225 Corrections"</formula1>
    </dataValidation>
  </dataValidations>
  <printOptions/>
  <pageMargins left="0.7" right="0.7" top="0.75" bottom="0.75" header="0.3" footer="0.3"/>
  <pageSetup horizontalDpi="600" verticalDpi="600" orientation="portrait"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0"/>
  <sheetViews>
    <sheetView workbookViewId="0" topLeftCell="A10">
      <selection activeCell="A41" sqref="A41:F41"/>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Table32653[[#This Row],[Monthly Salary]]+Table32653[[#This Row],[Monthly Benefits]]</f>
        <v>0</v>
      </c>
      <c r="F4" s="82"/>
      <c r="G4" s="84"/>
      <c r="H4" s="87">
        <f>SUM(Table32653[[#This Row],[243 Program ]:[243 Admin]])</f>
        <v>0</v>
      </c>
    </row>
    <row r="5" spans="1:8" ht="15">
      <c r="A5" s="80"/>
      <c r="B5" s="81"/>
      <c r="C5" s="82"/>
      <c r="D5" s="82"/>
      <c r="E5" s="83">
        <f>Table32653[[#This Row],[Monthly Salary]]+Table32653[[#This Row],[Monthly Benefits]]</f>
        <v>0</v>
      </c>
      <c r="F5" s="82"/>
      <c r="G5" s="84"/>
      <c r="H5" s="87">
        <f>SUM(Table32653[[#This Row],[243 Program ]:[243 Admin]])</f>
        <v>0</v>
      </c>
    </row>
    <row r="6" spans="1:8" ht="15">
      <c r="A6" s="80"/>
      <c r="B6" s="81"/>
      <c r="C6" s="82"/>
      <c r="D6" s="82"/>
      <c r="E6" s="83">
        <f>Table32653[[#This Row],[Monthly Salary]]+Table32653[[#This Row],[Monthly Benefits]]</f>
        <v>0</v>
      </c>
      <c r="F6" s="82"/>
      <c r="G6" s="84"/>
      <c r="H6" s="87">
        <f>SUM(Table32653[[#This Row],[243 Program ]:[243 Admin]])</f>
        <v>0</v>
      </c>
    </row>
    <row r="7" spans="1:8" ht="15">
      <c r="A7" s="80"/>
      <c r="B7" s="81"/>
      <c r="C7" s="82"/>
      <c r="D7" s="82"/>
      <c r="E7" s="83">
        <f>Table32653[[#This Row],[Monthly Salary]]+Table32653[[#This Row],[Monthly Benefits]]</f>
        <v>0</v>
      </c>
      <c r="F7" s="82"/>
      <c r="G7" s="84"/>
      <c r="H7" s="87">
        <f>SUM(Table32653[[#This Row],[243 Program ]:[243 Admin]])</f>
        <v>0</v>
      </c>
    </row>
    <row r="8" spans="1:8" ht="15">
      <c r="A8" s="80"/>
      <c r="B8" s="81"/>
      <c r="C8" s="82"/>
      <c r="D8" s="82"/>
      <c r="E8" s="83">
        <f>Table32653[[#This Row],[Monthly Salary]]+Table32653[[#This Row],[Monthly Benefits]]</f>
        <v>0</v>
      </c>
      <c r="F8" s="82"/>
      <c r="G8" s="84"/>
      <c r="H8" s="87">
        <f>SUM(Table32653[[#This Row],[243 Program ]:[243 Admin]])</f>
        <v>0</v>
      </c>
    </row>
    <row r="9" spans="1:8" ht="15">
      <c r="A9" s="80"/>
      <c r="B9" s="81"/>
      <c r="C9" s="82"/>
      <c r="D9" s="82"/>
      <c r="E9" s="83">
        <f>Table32653[[#This Row],[Monthly Salary]]+Table32653[[#This Row],[Monthly Benefits]]</f>
        <v>0</v>
      </c>
      <c r="F9" s="82"/>
      <c r="G9" s="84"/>
      <c r="H9" s="87">
        <f>SUM(Table32653[[#This Row],[243 Program ]:[243 Admin]])</f>
        <v>0</v>
      </c>
    </row>
    <row r="10" spans="1:8" ht="15">
      <c r="A10" s="80"/>
      <c r="B10" s="81"/>
      <c r="C10" s="82"/>
      <c r="D10" s="82"/>
      <c r="E10" s="83">
        <f>Table32653[[#This Row],[Monthly Salary]]+Table32653[[#This Row],[Monthly Benefits]]</f>
        <v>0</v>
      </c>
      <c r="F10" s="82"/>
      <c r="G10" s="84"/>
      <c r="H10" s="87">
        <f>SUM(Table32653[[#This Row],[243 Program ]:[243 Admin]])</f>
        <v>0</v>
      </c>
    </row>
    <row r="11" spans="1:8" ht="15">
      <c r="A11" s="80"/>
      <c r="B11" s="81"/>
      <c r="C11" s="82"/>
      <c r="D11" s="82"/>
      <c r="E11" s="83">
        <f>Table32653[[#This Row],[Monthly Salary]]+Table32653[[#This Row],[Monthly Benefits]]</f>
        <v>0</v>
      </c>
      <c r="F11" s="82"/>
      <c r="G11" s="84"/>
      <c r="H11" s="87">
        <f>SUM(Table32653[[#This Row],[243 Program ]:[243 Admin]])</f>
        <v>0</v>
      </c>
    </row>
    <row r="12" spans="1:8" ht="15">
      <c r="A12" s="80"/>
      <c r="B12" s="81"/>
      <c r="C12" s="82"/>
      <c r="D12" s="82"/>
      <c r="E12" s="83">
        <f>Table32653[[#This Row],[Monthly Salary]]+Table32653[[#This Row],[Monthly Benefits]]</f>
        <v>0</v>
      </c>
      <c r="F12" s="82"/>
      <c r="G12" s="84"/>
      <c r="H12" s="87">
        <f>SUM(Table32653[[#This Row],[243 Program ]:[243 Admin]])</f>
        <v>0</v>
      </c>
    </row>
    <row r="13" spans="1:8" ht="15">
      <c r="A13" s="80"/>
      <c r="B13" s="81"/>
      <c r="C13" s="82"/>
      <c r="D13" s="82"/>
      <c r="E13" s="83">
        <f>Table32653[[#This Row],[Monthly Salary]]+Table32653[[#This Row],[Monthly Benefits]]</f>
        <v>0</v>
      </c>
      <c r="F13" s="82"/>
      <c r="G13" s="84"/>
      <c r="H13" s="87">
        <f>SUM(Table32653[[#This Row],[243 Program ]:[243 Admin]])</f>
        <v>0</v>
      </c>
    </row>
    <row r="14" spans="1:8" ht="15">
      <c r="A14" s="80"/>
      <c r="B14" s="81"/>
      <c r="C14" s="82"/>
      <c r="D14" s="82"/>
      <c r="E14" s="83">
        <f>Table32653[[#This Row],[Monthly Salary]]+Table32653[[#This Row],[Monthly Benefits]]</f>
        <v>0</v>
      </c>
      <c r="F14" s="82"/>
      <c r="G14" s="84"/>
      <c r="H14" s="87">
        <f>SUM(Table32653[[#This Row],[243 Program ]:[243 Admin]])</f>
        <v>0</v>
      </c>
    </row>
    <row r="15" spans="1:8" ht="15">
      <c r="A15" s="80"/>
      <c r="B15" s="81"/>
      <c r="C15" s="82"/>
      <c r="D15" s="82"/>
      <c r="E15" s="83">
        <f>Table32653[[#This Row],[Monthly Salary]]+Table32653[[#This Row],[Monthly Benefits]]</f>
        <v>0</v>
      </c>
      <c r="F15" s="82"/>
      <c r="G15" s="84"/>
      <c r="H15" s="87">
        <f>SUM(Table32653[[#This Row],[243 Program ]:[243 Admin]])</f>
        <v>0</v>
      </c>
    </row>
    <row r="16" spans="1:8" ht="15">
      <c r="A16" s="80"/>
      <c r="B16" s="81"/>
      <c r="C16" s="82"/>
      <c r="D16" s="82"/>
      <c r="E16" s="83">
        <f>Table32653[[#This Row],[Monthly Salary]]+Table32653[[#This Row],[Monthly Benefits]]</f>
        <v>0</v>
      </c>
      <c r="F16" s="82"/>
      <c r="G16" s="84"/>
      <c r="H16" s="87">
        <f>SUM(Table32653[[#This Row],[243 Program ]:[243 Admin]])</f>
        <v>0</v>
      </c>
    </row>
    <row r="17" spans="1:8" ht="15">
      <c r="A17" s="80"/>
      <c r="B17" s="81"/>
      <c r="C17" s="82"/>
      <c r="D17" s="82"/>
      <c r="E17" s="83">
        <f>Table32653[[#This Row],[Monthly Salary]]+Table32653[[#This Row],[Monthly Benefits]]</f>
        <v>0</v>
      </c>
      <c r="F17" s="82"/>
      <c r="G17" s="84"/>
      <c r="H17" s="87">
        <f>SUM(Table32653[[#This Row],[243 Program ]:[243 Admin]])</f>
        <v>0</v>
      </c>
    </row>
    <row r="18" spans="1:8" ht="15">
      <c r="A18" s="80"/>
      <c r="B18" s="81"/>
      <c r="C18" s="82"/>
      <c r="D18" s="82"/>
      <c r="E18" s="83">
        <f>Table32653[[#This Row],[Monthly Salary]]+Table32653[[#This Row],[Monthly Benefits]]</f>
        <v>0</v>
      </c>
      <c r="F18" s="82"/>
      <c r="G18" s="84"/>
      <c r="H18" s="87">
        <f>SUM(Table32653[[#This Row],[243 Program ]:[243 Admin]])</f>
        <v>0</v>
      </c>
    </row>
    <row r="19" spans="1:8" ht="15">
      <c r="A19" s="88"/>
      <c r="B19" s="89"/>
      <c r="C19" s="90"/>
      <c r="D19" s="90"/>
      <c r="E19" s="91">
        <f>Table32653[[#This Row],[Monthly Salary]]+Table32653[[#This Row],[Monthly Benefits]]</f>
        <v>0</v>
      </c>
      <c r="F19" s="90"/>
      <c r="G19" s="92"/>
      <c r="H19" s="87">
        <f>SUM(Table32653[[#This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(Table352754[[#This Row],[Hours Worked]]*Table352754[[#This Row],[Hourly Rate]])+Table352754[[#This Row],[Benefits]]</f>
        <v>0</v>
      </c>
      <c r="G25" s="85"/>
      <c r="H25" s="84"/>
      <c r="I25" s="104">
        <f>SUM(Table352754[[#This Row],[243 Program]:[243 Admin]])</f>
        <v>0</v>
      </c>
    </row>
    <row r="26" spans="1:9" ht="15">
      <c r="A26" s="80"/>
      <c r="B26" s="101"/>
      <c r="C26" s="101"/>
      <c r="D26" s="102"/>
      <c r="E26" s="103"/>
      <c r="F26" s="83">
        <f>(Table352754[[#This Row],[Hours Worked]]*Table352754[[#This Row],[Hourly Rate]])+Table352754[[#This Row],[Benefits]]</f>
        <v>0</v>
      </c>
      <c r="G26" s="85"/>
      <c r="H26" s="84"/>
      <c r="I26" s="104">
        <f>SUM(Table352754[[#This Row],[243 Program]:[243 Admin]])</f>
        <v>0</v>
      </c>
    </row>
    <row r="27" spans="1:9" ht="15">
      <c r="A27" s="80"/>
      <c r="B27" s="101"/>
      <c r="C27" s="101"/>
      <c r="D27" s="102"/>
      <c r="E27" s="103"/>
      <c r="F27" s="83">
        <f>(Table352754[[#This Row],[Hours Worked]]*Table352754[[#This Row],[Hourly Rate]])+Table352754[[#This Row],[Benefits]]</f>
        <v>0</v>
      </c>
      <c r="G27" s="85"/>
      <c r="H27" s="84"/>
      <c r="I27" s="104">
        <f>SUM(Table352754[[#This Row],[243 Program]:[243 Admin]])</f>
        <v>0</v>
      </c>
    </row>
    <row r="28" spans="1:9" ht="15">
      <c r="A28" s="80"/>
      <c r="B28" s="101"/>
      <c r="C28" s="101"/>
      <c r="D28" s="102"/>
      <c r="E28" s="103"/>
      <c r="F28" s="83">
        <f>(Table352754[[#This Row],[Hours Worked]]*Table352754[[#This Row],[Hourly Rate]])+Table352754[[#This Row],[Benefits]]</f>
        <v>0</v>
      </c>
      <c r="G28" s="85"/>
      <c r="H28" s="84"/>
      <c r="I28" s="104">
        <f>SUM(Table352754[[#This Row],[243 Program]:[243 Admin]])</f>
        <v>0</v>
      </c>
    </row>
    <row r="29" spans="1:9" ht="15">
      <c r="A29" s="80"/>
      <c r="B29" s="101"/>
      <c r="C29" s="101"/>
      <c r="D29" s="102"/>
      <c r="E29" s="103"/>
      <c r="F29" s="83">
        <f>(Table352754[[#This Row],[Hours Worked]]*Table352754[[#This Row],[Hourly Rate]])+Table352754[[#This Row],[Benefits]]</f>
        <v>0</v>
      </c>
      <c r="G29" s="85"/>
      <c r="H29" s="84"/>
      <c r="I29" s="104">
        <f>SUM(Table352754[[#This Row],[243 Program]:[243 Admin]])</f>
        <v>0</v>
      </c>
    </row>
    <row r="30" spans="1:9" ht="15">
      <c r="A30" s="80"/>
      <c r="B30" s="101"/>
      <c r="C30" s="101"/>
      <c r="D30" s="102"/>
      <c r="E30" s="103"/>
      <c r="F30" s="83">
        <f>(Table352754[[#This Row],[Hours Worked]]*Table352754[[#This Row],[Hourly Rate]])+Table352754[[#This Row],[Benefits]]</f>
        <v>0</v>
      </c>
      <c r="G30" s="85"/>
      <c r="H30" s="84"/>
      <c r="I30" s="104">
        <f>SUM(Table352754[[#This Row],[243 Program]:[243 Admin]])</f>
        <v>0</v>
      </c>
    </row>
    <row r="31" spans="1:9" ht="15">
      <c r="A31" s="80"/>
      <c r="B31" s="101"/>
      <c r="C31" s="101"/>
      <c r="D31" s="102"/>
      <c r="E31" s="103"/>
      <c r="F31" s="83">
        <f>(Table352754[[#This Row],[Hours Worked]]*Table352754[[#This Row],[Hourly Rate]])+Table352754[[#This Row],[Benefits]]</f>
        <v>0</v>
      </c>
      <c r="G31" s="85"/>
      <c r="H31" s="84"/>
      <c r="I31" s="104">
        <f>SUM(Table352754[[#This Row],[243 Program]:[243 Admin]])</f>
        <v>0</v>
      </c>
    </row>
    <row r="32" spans="1:9" ht="15">
      <c r="A32" s="80"/>
      <c r="B32" s="101"/>
      <c r="C32" s="101"/>
      <c r="D32" s="102"/>
      <c r="E32" s="103"/>
      <c r="F32" s="83">
        <f>(Table352754[[#This Row],[Hours Worked]]*Table352754[[#This Row],[Hourly Rate]])+Table352754[[#This Row],[Benefits]]</f>
        <v>0</v>
      </c>
      <c r="G32" s="85"/>
      <c r="H32" s="84"/>
      <c r="I32" s="104">
        <f>SUM(Table352754[[#This Row],[243 Program]:[243 Admin]])</f>
        <v>0</v>
      </c>
    </row>
    <row r="33" spans="1:9" ht="15">
      <c r="A33" s="80"/>
      <c r="B33" s="101"/>
      <c r="C33" s="101"/>
      <c r="D33" s="102"/>
      <c r="E33" s="103"/>
      <c r="F33" s="83">
        <f>(Table352754[[#This Row],[Hours Worked]]*Table352754[[#This Row],[Hourly Rate]])+Table352754[[#This Row],[Benefits]]</f>
        <v>0</v>
      </c>
      <c r="G33" s="85"/>
      <c r="H33" s="84"/>
      <c r="I33" s="104">
        <f>SUM(Table352754[[#This Row],[243 Program]:[243 Admin]])</f>
        <v>0</v>
      </c>
    </row>
    <row r="34" spans="1:9" ht="15">
      <c r="A34" s="80"/>
      <c r="B34" s="101"/>
      <c r="C34" s="101"/>
      <c r="D34" s="102"/>
      <c r="E34" s="103"/>
      <c r="F34" s="83">
        <f>(Table352754[[#This Row],[Hours Worked]]*Table352754[[#This Row],[Hourly Rate]])+Table352754[[#This Row],[Benefits]]</f>
        <v>0</v>
      </c>
      <c r="G34" s="85"/>
      <c r="H34" s="84"/>
      <c r="I34" s="104">
        <f>SUM(Table352754[[#This Row],[243 Program]:[243 Admin]])</f>
        <v>0</v>
      </c>
    </row>
    <row r="35" spans="1:9" ht="15">
      <c r="A35" s="80"/>
      <c r="B35" s="101"/>
      <c r="C35" s="101"/>
      <c r="D35" s="102"/>
      <c r="E35" s="103"/>
      <c r="F35" s="83">
        <f>(Table352754[[#This Row],[Hours Worked]]*Table352754[[#This Row],[Hourly Rate]])+Table352754[[#This Row],[Benefits]]</f>
        <v>0</v>
      </c>
      <c r="G35" s="85"/>
      <c r="H35" s="84"/>
      <c r="I35" s="104">
        <f>SUM(Table352754[[#This Row],[243 Program]:[243 Admin]])</f>
        <v>0</v>
      </c>
    </row>
    <row r="36" spans="1:9" ht="15">
      <c r="A36" s="80"/>
      <c r="B36" s="101"/>
      <c r="C36" s="101"/>
      <c r="D36" s="102"/>
      <c r="E36" s="103"/>
      <c r="F36" s="83">
        <f>(Table352754[[#This Row],[Hours Worked]]*Table352754[[#This Row],[Hourly Rate]])+Table352754[[#This Row],[Benefits]]</f>
        <v>0</v>
      </c>
      <c r="G36" s="85"/>
      <c r="H36" s="84"/>
      <c r="I36" s="104">
        <f>SUM(Table352754[[#This Row],[243 Program]:[243 Admin]])</f>
        <v>0</v>
      </c>
    </row>
    <row r="37" spans="1:9" ht="15">
      <c r="A37" s="80"/>
      <c r="B37" s="101"/>
      <c r="C37" s="101"/>
      <c r="D37" s="102"/>
      <c r="E37" s="103"/>
      <c r="F37" s="83">
        <f>(Table352754[[#This Row],[Hours Worked]]*Table352754[[#This Row],[Hourly Rate]])+Table352754[[#This Row],[Benefits]]</f>
        <v>0</v>
      </c>
      <c r="G37" s="85"/>
      <c r="H37" s="84"/>
      <c r="I37" s="104">
        <f>SUM(Table352754[[#This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SUM(Table3562855[[#This Row],[243 Program]:[243 Admin]])</f>
        <v>0</v>
      </c>
    </row>
    <row r="45" spans="1:6" ht="15">
      <c r="A45" s="80"/>
      <c r="B45" s="117"/>
      <c r="C45" s="117"/>
      <c r="D45" s="117"/>
      <c r="E45" s="124"/>
      <c r="F45" s="139">
        <f>SUM(Table3562855[[#This Row],[243 Program]:[243 Admin]])</f>
        <v>0</v>
      </c>
    </row>
    <row r="46" spans="1:6" ht="15">
      <c r="A46" s="80"/>
      <c r="B46" s="117"/>
      <c r="C46" s="117"/>
      <c r="D46" s="117"/>
      <c r="E46" s="124"/>
      <c r="F46" s="139">
        <f>SUM(Table3562855[[#This Row],[243 Program]:[243 Admin]])</f>
        <v>0</v>
      </c>
    </row>
    <row r="47" spans="1:6" ht="15">
      <c r="A47" s="80"/>
      <c r="B47" s="117"/>
      <c r="C47" s="117"/>
      <c r="D47" s="117"/>
      <c r="E47" s="124"/>
      <c r="F47" s="139">
        <f>SUM(Table3562855[[#This Row],[243 Program]:[243 Admin]])</f>
        <v>0</v>
      </c>
    </row>
    <row r="48" spans="1:6" ht="15">
      <c r="A48" s="80"/>
      <c r="B48" s="118"/>
      <c r="C48" s="117"/>
      <c r="D48" s="117"/>
      <c r="E48" s="124"/>
      <c r="F48" s="139">
        <f>SUM(Table3562855[[#This Row],[243 Program]:[243 Admin]])</f>
        <v>0</v>
      </c>
    </row>
    <row r="49" spans="1:6" ht="15">
      <c r="A49" s="80"/>
      <c r="B49" s="118"/>
      <c r="C49" s="117"/>
      <c r="D49" s="117"/>
      <c r="E49" s="124"/>
      <c r="F49" s="139">
        <f>SUM(Table3562855[[#This Row],[243 Program]:[243 Admin]])</f>
        <v>0</v>
      </c>
    </row>
    <row r="50" spans="1:6" ht="15">
      <c r="A50" s="80"/>
      <c r="B50" s="118"/>
      <c r="C50" s="117"/>
      <c r="D50" s="117"/>
      <c r="E50" s="124"/>
      <c r="F50" s="139">
        <f>SUM(Table3562855[[#This Row],[243 Program]:[243 Admin]])</f>
        <v>0</v>
      </c>
    </row>
    <row r="51" spans="1:6" ht="15">
      <c r="A51" s="80"/>
      <c r="B51" s="118"/>
      <c r="C51" s="117"/>
      <c r="D51" s="117"/>
      <c r="E51" s="124"/>
      <c r="F51" s="139">
        <f>SUM(Table3562855[[#This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SUM(Table35622956[[#This Row],[243 Program]:[243 Admin]])</f>
        <v>0</v>
      </c>
    </row>
    <row r="58" spans="1:6" ht="15">
      <c r="A58" s="80"/>
      <c r="B58" s="123"/>
      <c r="C58" s="124"/>
      <c r="D58" s="85"/>
      <c r="E58" s="86"/>
      <c r="F58" s="83">
        <f>SUM(Table35622956[[#This Row],[243 Program]:[243 Admin]])</f>
        <v>0</v>
      </c>
    </row>
    <row r="59" spans="1:6" ht="15">
      <c r="A59" s="80"/>
      <c r="B59" s="123"/>
      <c r="C59" s="124"/>
      <c r="D59" s="85"/>
      <c r="E59" s="86"/>
      <c r="F59" s="83">
        <f>SUM(Table35622956[[#This Row],[243 Program]:[243 Admin]])</f>
        <v>0</v>
      </c>
    </row>
    <row r="60" spans="1:6" ht="15">
      <c r="A60" s="80"/>
      <c r="B60" s="123"/>
      <c r="C60" s="124"/>
      <c r="D60" s="85"/>
      <c r="E60" s="86"/>
      <c r="F60" s="83">
        <f>SUM(Table35622956[[#This Row],[243 Program]:[243 Admin]])</f>
        <v>0</v>
      </c>
    </row>
    <row r="61" spans="1:6" ht="15">
      <c r="A61" s="80"/>
      <c r="B61" s="123"/>
      <c r="C61" s="124"/>
      <c r="D61" s="85"/>
      <c r="E61" s="86"/>
      <c r="F61" s="83">
        <f>SUM(Table35622956[[#This Row],[243 Program]:[243 Admin]])</f>
        <v>0</v>
      </c>
    </row>
    <row r="62" spans="1:6" ht="15">
      <c r="A62" s="80"/>
      <c r="B62" s="123"/>
      <c r="C62" s="124"/>
      <c r="D62" s="85"/>
      <c r="E62" s="86"/>
      <c r="F62" s="83">
        <f>SUM(Table35622956[[#This Row],[243 Program]:[243 Admin]])</f>
        <v>0</v>
      </c>
    </row>
    <row r="63" spans="1:6" ht="15">
      <c r="A63" s="80"/>
      <c r="B63" s="123"/>
      <c r="C63" s="124"/>
      <c r="D63" s="85"/>
      <c r="E63" s="86"/>
      <c r="F63" s="83">
        <f>SUM(Table35622956[[#This Row],[243 Program]:[243 Admin]])</f>
        <v>0</v>
      </c>
    </row>
    <row r="64" spans="1:6" ht="15">
      <c r="A64" s="80"/>
      <c r="B64" s="123"/>
      <c r="C64" s="124"/>
      <c r="D64" s="85"/>
      <c r="E64" s="86"/>
      <c r="F64" s="83">
        <f>SUM(Table35622956[[#This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SUM(Table3562123057[[#This Row],[243 Program]:[243 Admin]])</f>
        <v>0</v>
      </c>
    </row>
    <row r="71" spans="1:6" ht="15">
      <c r="A71" s="80"/>
      <c r="B71" s="123"/>
      <c r="C71" s="124"/>
      <c r="D71" s="85"/>
      <c r="E71" s="86"/>
      <c r="F71" s="83">
        <f>SUM(Table3562123057[[#This Row],[243 Program]:[243 Admin]])</f>
        <v>0</v>
      </c>
    </row>
    <row r="72" spans="1:6" ht="15">
      <c r="A72" s="80"/>
      <c r="B72" s="123"/>
      <c r="C72" s="124"/>
      <c r="D72" s="85"/>
      <c r="E72" s="86"/>
      <c r="F72" s="83">
        <f>SUM(Table3562123057[[#This Row],[243 Program]:[243 Admin]])</f>
        <v>0</v>
      </c>
    </row>
    <row r="73" spans="1:6" ht="15">
      <c r="A73" s="80"/>
      <c r="B73" s="123"/>
      <c r="C73" s="124"/>
      <c r="D73" s="85"/>
      <c r="E73" s="86"/>
      <c r="F73" s="83">
        <f>SUM(Table3562123057[[#This Row],[243 Program]:[243 Admin]])</f>
        <v>0</v>
      </c>
    </row>
    <row r="74" spans="1:6" ht="15">
      <c r="A74" s="80"/>
      <c r="B74" s="123"/>
      <c r="C74" s="124"/>
      <c r="D74" s="85"/>
      <c r="E74" s="86"/>
      <c r="F74" s="83">
        <f>SUM(Table3562123057[[#This Row],[243 Program]:[243 Admin]])</f>
        <v>0</v>
      </c>
    </row>
    <row r="75" spans="1:6" ht="15">
      <c r="A75" s="80"/>
      <c r="B75" s="123"/>
      <c r="C75" s="124"/>
      <c r="D75" s="85"/>
      <c r="E75" s="86"/>
      <c r="F75" s="83">
        <f>SUM(Table3562123057[[#This Row],[243 Program]:[243 Admin]])</f>
        <v>0</v>
      </c>
    </row>
    <row r="76" spans="1:6" ht="15">
      <c r="A76" s="80"/>
      <c r="B76" s="123"/>
      <c r="C76" s="124"/>
      <c r="D76" s="85"/>
      <c r="E76" s="86"/>
      <c r="F76" s="83">
        <f>SUM(Table3562123057[[#This Row],[243 Program]:[243 Admin]])</f>
        <v>0</v>
      </c>
    </row>
    <row r="77" spans="1:6" ht="15">
      <c r="A77" s="80"/>
      <c r="B77" s="123"/>
      <c r="C77" s="124"/>
      <c r="D77" s="85"/>
      <c r="E77" s="86"/>
      <c r="F77" s="83">
        <f>SUM(Table3562123057[[#This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SUM(Table356212133158[[#This Row],[243 Program]:[243 Admin]])</f>
        <v>0</v>
      </c>
    </row>
    <row r="84" spans="1:6" ht="15">
      <c r="A84" s="80"/>
      <c r="B84" s="123"/>
      <c r="C84" s="124"/>
      <c r="D84" s="85"/>
      <c r="E84" s="86"/>
      <c r="F84" s="83">
        <f>SUM(Table356212133158[[#This Row],[243 Program]:[243 Admin]])</f>
        <v>0</v>
      </c>
    </row>
    <row r="85" spans="1:6" ht="15">
      <c r="A85" s="80"/>
      <c r="B85" s="123"/>
      <c r="C85" s="124"/>
      <c r="D85" s="85"/>
      <c r="E85" s="86"/>
      <c r="F85" s="83">
        <f>SUM(Table356212133158[[#This Row],[243 Program]:[243 Admin]])</f>
        <v>0</v>
      </c>
    </row>
    <row r="86" spans="1:6" ht="15">
      <c r="A86" s="80"/>
      <c r="B86" s="123"/>
      <c r="C86" s="124"/>
      <c r="D86" s="85"/>
      <c r="E86" s="86"/>
      <c r="F86" s="83">
        <f>SUM(Table356212133158[[#This Row],[243 Program]:[243 Admin]])</f>
        <v>0</v>
      </c>
    </row>
    <row r="87" spans="1:6" ht="15">
      <c r="A87" s="80"/>
      <c r="B87" s="123"/>
      <c r="C87" s="124"/>
      <c r="D87" s="85"/>
      <c r="E87" s="86"/>
      <c r="F87" s="83">
        <f>SUM(Table356212133158[[#This Row],[243 Program]:[243 Admin]])</f>
        <v>0</v>
      </c>
    </row>
    <row r="88" spans="1:6" ht="15">
      <c r="A88" s="80"/>
      <c r="B88" s="123"/>
      <c r="C88" s="124"/>
      <c r="D88" s="85"/>
      <c r="E88" s="86"/>
      <c r="F88" s="83">
        <f>SUM(Table356212133158[[#This Row],[243 Program]:[243 Admin]])</f>
        <v>0</v>
      </c>
    </row>
    <row r="89" spans="1:6" ht="15">
      <c r="A89" s="80"/>
      <c r="B89" s="123"/>
      <c r="C89" s="124"/>
      <c r="D89" s="85"/>
      <c r="E89" s="86"/>
      <c r="F89" s="83">
        <f>SUM(Table356212133158[[#This Row],[243 Program]:[243 Admin]])</f>
        <v>0</v>
      </c>
    </row>
    <row r="90" spans="1:6" ht="15">
      <c r="A90" s="80"/>
      <c r="B90" s="123"/>
      <c r="C90" s="124"/>
      <c r="D90" s="85"/>
      <c r="E90" s="86"/>
      <c r="F90" s="83">
        <f>SUM(Table356212133158[[#This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SUM(Table35621213143259[[#This Row],[243 Program]:[243 Admin]])</f>
        <v>0</v>
      </c>
    </row>
    <row r="97" spans="1:6" ht="15">
      <c r="A97" s="80"/>
      <c r="B97" s="123"/>
      <c r="C97" s="124"/>
      <c r="D97" s="85"/>
      <c r="E97" s="86"/>
      <c r="F97" s="83">
        <f>SUM(Table35621213143259[[#This Row],[243 Program]:[243 Admin]])</f>
        <v>0</v>
      </c>
    </row>
    <row r="98" spans="1:6" ht="15">
      <c r="A98" s="80"/>
      <c r="B98" s="123"/>
      <c r="C98" s="124"/>
      <c r="D98" s="85"/>
      <c r="E98" s="86"/>
      <c r="F98" s="83">
        <f>SUM(Table35621213143259[[#This Row],[243 Program]:[243 Admin]])</f>
        <v>0</v>
      </c>
    </row>
    <row r="99" spans="1:6" ht="15">
      <c r="A99" s="80"/>
      <c r="B99" s="123"/>
      <c r="C99" s="124"/>
      <c r="D99" s="85"/>
      <c r="E99" s="86"/>
      <c r="F99" s="83">
        <f>SUM(Table35621213143259[[#This Row],[243 Program]:[243 Admin]])</f>
        <v>0</v>
      </c>
    </row>
    <row r="100" spans="1:6" ht="15">
      <c r="A100" s="80"/>
      <c r="B100" s="123"/>
      <c r="C100" s="124"/>
      <c r="D100" s="85"/>
      <c r="E100" s="86"/>
      <c r="F100" s="83">
        <f>SUM(Table35621213143259[[#This Row],[243 Program]:[243 Admin]])</f>
        <v>0</v>
      </c>
    </row>
    <row r="101" spans="1:6" ht="15">
      <c r="A101" s="80"/>
      <c r="B101" s="123"/>
      <c r="C101" s="124"/>
      <c r="D101" s="85"/>
      <c r="E101" s="86"/>
      <c r="F101" s="83">
        <f>SUM(Table35621213143259[[#This Row],[243 Program]:[243 Admin]])</f>
        <v>0</v>
      </c>
    </row>
    <row r="102" spans="1:6" ht="15">
      <c r="A102" s="80"/>
      <c r="B102" s="123"/>
      <c r="C102" s="124"/>
      <c r="D102" s="85"/>
      <c r="E102" s="86"/>
      <c r="F102" s="83">
        <f>SUM(Table35621213143259[[#This Row],[243 Program]:[243 Admin]])</f>
        <v>0</v>
      </c>
    </row>
    <row r="103" spans="1:6" ht="15">
      <c r="A103" s="80"/>
      <c r="B103" s="123"/>
      <c r="C103" s="124"/>
      <c r="D103" s="85"/>
      <c r="E103" s="86"/>
      <c r="F103" s="83">
        <f>SUM(Table35621213143259[[#This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SUM(Table3562121314153360[[#This Row],[243 Program]:[243 Admin]])</f>
        <v>0</v>
      </c>
    </row>
    <row r="110" spans="1:6" ht="15">
      <c r="A110" s="80"/>
      <c r="B110" s="123"/>
      <c r="C110" s="124"/>
      <c r="D110" s="85"/>
      <c r="E110" s="86"/>
      <c r="F110" s="83">
        <f>SUM(Table3562121314153360[[#This Row],[243 Program]:[243 Admin]])</f>
        <v>0</v>
      </c>
    </row>
    <row r="111" spans="1:6" ht="15">
      <c r="A111" s="80"/>
      <c r="B111" s="123"/>
      <c r="C111" s="124"/>
      <c r="D111" s="85"/>
      <c r="E111" s="86"/>
      <c r="F111" s="83">
        <f>SUM(Table3562121314153360[[#This Row],[243 Program]:[243 Admin]])</f>
        <v>0</v>
      </c>
    </row>
    <row r="112" spans="1:6" ht="15">
      <c r="A112" s="80"/>
      <c r="B112" s="123"/>
      <c r="C112" s="124"/>
      <c r="D112" s="85"/>
      <c r="E112" s="86"/>
      <c r="F112" s="83">
        <f>SUM(Table3562121314153360[[#This Row],[243 Program]:[243 Admin]])</f>
        <v>0</v>
      </c>
    </row>
    <row r="113" spans="1:6" ht="15">
      <c r="A113" s="80"/>
      <c r="B113" s="123"/>
      <c r="C113" s="124"/>
      <c r="D113" s="85"/>
      <c r="E113" s="86"/>
      <c r="F113" s="83">
        <f>SUM(Table3562121314153360[[#This Row],[243 Program]:[243 Admin]])</f>
        <v>0</v>
      </c>
    </row>
    <row r="114" spans="1:6" ht="15">
      <c r="A114" s="80"/>
      <c r="B114" s="123"/>
      <c r="C114" s="124"/>
      <c r="D114" s="85"/>
      <c r="E114" s="86"/>
      <c r="F114" s="83">
        <f>SUM(Table3562121314153360[[#This Row],[243 Program]:[243 Admin]])</f>
        <v>0</v>
      </c>
    </row>
    <row r="115" spans="1:6" ht="15">
      <c r="A115" s="80"/>
      <c r="B115" s="123"/>
      <c r="C115" s="124"/>
      <c r="D115" s="85"/>
      <c r="E115" s="86"/>
      <c r="F115" s="83">
        <f>SUM(Table3562121314153360[[#This Row],[243 Program]:[243 Admin]])</f>
        <v>0</v>
      </c>
    </row>
    <row r="116" spans="1:6" ht="15">
      <c r="A116" s="80"/>
      <c r="B116" s="123"/>
      <c r="C116" s="124"/>
      <c r="D116" s="85"/>
      <c r="E116" s="86"/>
      <c r="F116" s="83">
        <f>SUM(Table3562121314153360[[#This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SUM(Table356212131415163461[[#This Row],[243 Program]:[243 Admin]])</f>
        <v>0</v>
      </c>
    </row>
    <row r="123" spans="1:6" ht="15">
      <c r="A123" s="80"/>
      <c r="B123" s="123"/>
      <c r="C123" s="124"/>
      <c r="D123" s="85"/>
      <c r="E123" s="86"/>
      <c r="F123" s="83">
        <f>SUM(Table356212131415163461[[#This Row],[243 Program]:[243 Admin]])</f>
        <v>0</v>
      </c>
    </row>
    <row r="124" spans="1:6" ht="15">
      <c r="A124" s="80"/>
      <c r="B124" s="123"/>
      <c r="C124" s="124"/>
      <c r="D124" s="85"/>
      <c r="E124" s="86"/>
      <c r="F124" s="83">
        <f>SUM(Table356212131415163461[[#This Row],[243 Program]:[243 Admin]])</f>
        <v>0</v>
      </c>
    </row>
    <row r="125" spans="1:6" ht="15">
      <c r="A125" s="80"/>
      <c r="B125" s="123"/>
      <c r="C125" s="124"/>
      <c r="D125" s="85"/>
      <c r="E125" s="86"/>
      <c r="F125" s="83">
        <f>SUM(Table356212131415163461[[#This Row],[243 Program]:[243 Admin]])</f>
        <v>0</v>
      </c>
    </row>
    <row r="126" spans="1:6" ht="15">
      <c r="A126" s="80"/>
      <c r="B126" s="123"/>
      <c r="C126" s="124"/>
      <c r="D126" s="85"/>
      <c r="E126" s="86"/>
      <c r="F126" s="83">
        <f>SUM(Table356212131415163461[[#This Row],[243 Program]:[243 Admin]])</f>
        <v>0</v>
      </c>
    </row>
    <row r="127" spans="1:6" ht="15">
      <c r="A127" s="80"/>
      <c r="B127" s="123"/>
      <c r="C127" s="124"/>
      <c r="D127" s="85"/>
      <c r="E127" s="86"/>
      <c r="F127" s="83">
        <f>SUM(Table356212131415163461[[#This Row],[243 Program]:[243 Admin]])</f>
        <v>0</v>
      </c>
    </row>
    <row r="128" spans="1:6" ht="15">
      <c r="A128" s="80"/>
      <c r="B128" s="123"/>
      <c r="C128" s="124"/>
      <c r="D128" s="85"/>
      <c r="E128" s="86"/>
      <c r="F128" s="83">
        <f>SUM(Table356212131415163461[[#This Row],[243 Program]:[243 Admin]])</f>
        <v>0</v>
      </c>
    </row>
    <row r="129" spans="1:6" ht="15">
      <c r="A129" s="80"/>
      <c r="B129" s="123"/>
      <c r="C129" s="124"/>
      <c r="D129" s="85"/>
      <c r="E129" s="86"/>
      <c r="F129" s="83">
        <f>SUM(Table356212131415163461[[#This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4"/>
    <tablePart r:id="rId8"/>
    <tablePart r:id="rId7"/>
    <tablePart r:id="rId3"/>
    <tablePart r:id="rId5"/>
    <tablePart r:id="rId2"/>
    <tablePart r:id="rId9"/>
    <tablePart r:id="rId1"/>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30"/>
  <sheetViews>
    <sheetView workbookViewId="0" topLeftCell="A17">
      <selection activeCell="A41" sqref="A41:F41"/>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Table34480[[#This Row],[Monthly Salary]]+Table34480[[#This Row],[Monthly Benefits]]</f>
        <v>0</v>
      </c>
      <c r="F4" s="82"/>
      <c r="G4" s="84"/>
      <c r="H4" s="87">
        <f>SUM(Table34480[[#This Row],[243 Program ]:[243 Admin]])</f>
        <v>0</v>
      </c>
    </row>
    <row r="5" spans="1:8" ht="15">
      <c r="A5" s="80"/>
      <c r="B5" s="81"/>
      <c r="C5" s="82"/>
      <c r="D5" s="82"/>
      <c r="E5" s="83">
        <f>Table34480[[#This Row],[Monthly Salary]]+Table34480[[#This Row],[Monthly Benefits]]</f>
        <v>0</v>
      </c>
      <c r="F5" s="82"/>
      <c r="G5" s="84"/>
      <c r="H5" s="87">
        <f>SUM(Table34480[[#This Row],[243 Program ]:[243 Admin]])</f>
        <v>0</v>
      </c>
    </row>
    <row r="6" spans="1:8" ht="15">
      <c r="A6" s="80"/>
      <c r="B6" s="81"/>
      <c r="C6" s="82"/>
      <c r="D6" s="82"/>
      <c r="E6" s="83">
        <f>Table34480[[#This Row],[Monthly Salary]]+Table34480[[#This Row],[Monthly Benefits]]</f>
        <v>0</v>
      </c>
      <c r="F6" s="82"/>
      <c r="G6" s="84"/>
      <c r="H6" s="87">
        <f>SUM(Table34480[[#This Row],[243 Program ]:[243 Admin]])</f>
        <v>0</v>
      </c>
    </row>
    <row r="7" spans="1:8" ht="15">
      <c r="A7" s="80"/>
      <c r="B7" s="81"/>
      <c r="C7" s="82"/>
      <c r="D7" s="82"/>
      <c r="E7" s="83">
        <f>Table34480[[#This Row],[Monthly Salary]]+Table34480[[#This Row],[Monthly Benefits]]</f>
        <v>0</v>
      </c>
      <c r="F7" s="82"/>
      <c r="G7" s="84"/>
      <c r="H7" s="87">
        <f>SUM(Table34480[[#This Row],[243 Program ]:[243 Admin]])</f>
        <v>0</v>
      </c>
    </row>
    <row r="8" spans="1:8" ht="15">
      <c r="A8" s="80"/>
      <c r="B8" s="81"/>
      <c r="C8" s="82"/>
      <c r="D8" s="82"/>
      <c r="E8" s="83">
        <f>Table34480[[#This Row],[Monthly Salary]]+Table34480[[#This Row],[Monthly Benefits]]</f>
        <v>0</v>
      </c>
      <c r="F8" s="82"/>
      <c r="G8" s="84"/>
      <c r="H8" s="87">
        <f>SUM(Table34480[[#This Row],[243 Program ]:[243 Admin]])</f>
        <v>0</v>
      </c>
    </row>
    <row r="9" spans="1:8" ht="15">
      <c r="A9" s="80"/>
      <c r="B9" s="81"/>
      <c r="C9" s="82"/>
      <c r="D9" s="82"/>
      <c r="E9" s="83">
        <f>Table34480[[#This Row],[Monthly Salary]]+Table34480[[#This Row],[Monthly Benefits]]</f>
        <v>0</v>
      </c>
      <c r="F9" s="82"/>
      <c r="G9" s="84"/>
      <c r="H9" s="87">
        <f>SUM(Table34480[[#This Row],[243 Program ]:[243 Admin]])</f>
        <v>0</v>
      </c>
    </row>
    <row r="10" spans="1:8" ht="15">
      <c r="A10" s="80"/>
      <c r="B10" s="81"/>
      <c r="C10" s="82"/>
      <c r="D10" s="82"/>
      <c r="E10" s="83">
        <f>Table34480[[#This Row],[Monthly Salary]]+Table34480[[#This Row],[Monthly Benefits]]</f>
        <v>0</v>
      </c>
      <c r="F10" s="82"/>
      <c r="G10" s="84"/>
      <c r="H10" s="87">
        <f>SUM(Table34480[[#This Row],[243 Program ]:[243 Admin]])</f>
        <v>0</v>
      </c>
    </row>
    <row r="11" spans="1:8" ht="15">
      <c r="A11" s="80"/>
      <c r="B11" s="81"/>
      <c r="C11" s="82"/>
      <c r="D11" s="82"/>
      <c r="E11" s="83">
        <f>Table34480[[#This Row],[Monthly Salary]]+Table34480[[#This Row],[Monthly Benefits]]</f>
        <v>0</v>
      </c>
      <c r="F11" s="82"/>
      <c r="G11" s="84"/>
      <c r="H11" s="87">
        <f>SUM(Table34480[[#This Row],[243 Program ]:[243 Admin]])</f>
        <v>0</v>
      </c>
    </row>
    <row r="12" spans="1:8" ht="15">
      <c r="A12" s="80"/>
      <c r="B12" s="81"/>
      <c r="C12" s="82"/>
      <c r="D12" s="82"/>
      <c r="E12" s="83">
        <f>Table34480[[#This Row],[Monthly Salary]]+Table34480[[#This Row],[Monthly Benefits]]</f>
        <v>0</v>
      </c>
      <c r="F12" s="82"/>
      <c r="G12" s="84"/>
      <c r="H12" s="87">
        <f>SUM(Table34480[[#This Row],[243 Program ]:[243 Admin]])</f>
        <v>0</v>
      </c>
    </row>
    <row r="13" spans="1:8" ht="15">
      <c r="A13" s="80"/>
      <c r="B13" s="81"/>
      <c r="C13" s="82"/>
      <c r="D13" s="82"/>
      <c r="E13" s="83">
        <f>Table34480[[#This Row],[Monthly Salary]]+Table34480[[#This Row],[Monthly Benefits]]</f>
        <v>0</v>
      </c>
      <c r="F13" s="82"/>
      <c r="G13" s="84"/>
      <c r="H13" s="87">
        <f>SUM(Table34480[[#This Row],[243 Program ]:[243 Admin]])</f>
        <v>0</v>
      </c>
    </row>
    <row r="14" spans="1:8" ht="15">
      <c r="A14" s="80"/>
      <c r="B14" s="81"/>
      <c r="C14" s="82"/>
      <c r="D14" s="82"/>
      <c r="E14" s="83">
        <f>Table34480[[#This Row],[Monthly Salary]]+Table34480[[#This Row],[Monthly Benefits]]</f>
        <v>0</v>
      </c>
      <c r="F14" s="82"/>
      <c r="G14" s="84"/>
      <c r="H14" s="87">
        <f>SUM(Table34480[[#This Row],[243 Program ]:[243 Admin]])</f>
        <v>0</v>
      </c>
    </row>
    <row r="15" spans="1:8" ht="15">
      <c r="A15" s="80"/>
      <c r="B15" s="81"/>
      <c r="C15" s="82"/>
      <c r="D15" s="82"/>
      <c r="E15" s="83">
        <f>Table34480[[#This Row],[Monthly Salary]]+Table34480[[#This Row],[Monthly Benefits]]</f>
        <v>0</v>
      </c>
      <c r="F15" s="82"/>
      <c r="G15" s="84"/>
      <c r="H15" s="87">
        <f>SUM(Table34480[[#This Row],[243 Program ]:[243 Admin]])</f>
        <v>0</v>
      </c>
    </row>
    <row r="16" spans="1:8" ht="15">
      <c r="A16" s="80"/>
      <c r="B16" s="81"/>
      <c r="C16" s="82"/>
      <c r="D16" s="82"/>
      <c r="E16" s="83">
        <f>Table34480[[#This Row],[Monthly Salary]]+Table34480[[#This Row],[Monthly Benefits]]</f>
        <v>0</v>
      </c>
      <c r="F16" s="82"/>
      <c r="G16" s="84"/>
      <c r="H16" s="87">
        <f>SUM(Table34480[[#This Row],[243 Program ]:[243 Admin]])</f>
        <v>0</v>
      </c>
    </row>
    <row r="17" spans="1:8" ht="15">
      <c r="A17" s="80"/>
      <c r="B17" s="81"/>
      <c r="C17" s="82"/>
      <c r="D17" s="82"/>
      <c r="E17" s="83">
        <f>Table34480[[#This Row],[Monthly Salary]]+Table34480[[#This Row],[Monthly Benefits]]</f>
        <v>0</v>
      </c>
      <c r="F17" s="82"/>
      <c r="G17" s="84"/>
      <c r="H17" s="87">
        <f>SUM(Table34480[[#This Row],[243 Program ]:[243 Admin]])</f>
        <v>0</v>
      </c>
    </row>
    <row r="18" spans="1:8" ht="15">
      <c r="A18" s="80"/>
      <c r="B18" s="81"/>
      <c r="C18" s="82"/>
      <c r="D18" s="82"/>
      <c r="E18" s="83">
        <f>Table34480[[#This Row],[Monthly Salary]]+Table34480[[#This Row],[Monthly Benefits]]</f>
        <v>0</v>
      </c>
      <c r="F18" s="82"/>
      <c r="G18" s="84"/>
      <c r="H18" s="87">
        <f>SUM(Table34480[[#This Row],[243 Program ]:[243 Admin]])</f>
        <v>0</v>
      </c>
    </row>
    <row r="19" spans="1:8" ht="15">
      <c r="A19" s="88"/>
      <c r="B19" s="89"/>
      <c r="C19" s="90"/>
      <c r="D19" s="90"/>
      <c r="E19" s="91">
        <f>Table34480[[#This Row],[Monthly Salary]]+Table34480[[#This Row],[Monthly Benefits]]</f>
        <v>0</v>
      </c>
      <c r="F19" s="90"/>
      <c r="G19" s="92"/>
      <c r="H19" s="87">
        <f>SUM(Table34480[[#This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(Table354581[[#This Row],[Hours Worked]]*Table354581[[#This Row],[Hourly Rate]])+Table354581[[#This Row],[Benefits]]</f>
        <v>0</v>
      </c>
      <c r="G25" s="85"/>
      <c r="H25" s="84"/>
      <c r="I25" s="104">
        <f>SUM(Table354581[[#This Row],[243 Program]:[243 Admin]])</f>
        <v>0</v>
      </c>
    </row>
    <row r="26" spans="1:9" ht="15">
      <c r="A26" s="80"/>
      <c r="B26" s="101"/>
      <c r="C26" s="101"/>
      <c r="D26" s="102"/>
      <c r="E26" s="103"/>
      <c r="F26" s="83">
        <f>(Table354581[[#This Row],[Hours Worked]]*Table354581[[#This Row],[Hourly Rate]])+Table354581[[#This Row],[Benefits]]</f>
        <v>0</v>
      </c>
      <c r="G26" s="85"/>
      <c r="H26" s="84"/>
      <c r="I26" s="104">
        <f>SUM(Table354581[[#This Row],[243 Program]:[243 Admin]])</f>
        <v>0</v>
      </c>
    </row>
    <row r="27" spans="1:9" ht="15">
      <c r="A27" s="80"/>
      <c r="B27" s="101"/>
      <c r="C27" s="101"/>
      <c r="D27" s="102"/>
      <c r="E27" s="103"/>
      <c r="F27" s="83">
        <f>(Table354581[[#This Row],[Hours Worked]]*Table354581[[#This Row],[Hourly Rate]])+Table354581[[#This Row],[Benefits]]</f>
        <v>0</v>
      </c>
      <c r="G27" s="85"/>
      <c r="H27" s="84"/>
      <c r="I27" s="104">
        <f>SUM(Table354581[[#This Row],[243 Program]:[243 Admin]])</f>
        <v>0</v>
      </c>
    </row>
    <row r="28" spans="1:9" ht="15">
      <c r="A28" s="80"/>
      <c r="B28" s="101"/>
      <c r="C28" s="101"/>
      <c r="D28" s="102"/>
      <c r="E28" s="103"/>
      <c r="F28" s="83">
        <f>(Table354581[[#This Row],[Hours Worked]]*Table354581[[#This Row],[Hourly Rate]])+Table354581[[#This Row],[Benefits]]</f>
        <v>0</v>
      </c>
      <c r="G28" s="85"/>
      <c r="H28" s="84"/>
      <c r="I28" s="104">
        <f>SUM(Table354581[[#This Row],[243 Program]:[243 Admin]])</f>
        <v>0</v>
      </c>
    </row>
    <row r="29" spans="1:9" ht="15">
      <c r="A29" s="80"/>
      <c r="B29" s="101"/>
      <c r="C29" s="101"/>
      <c r="D29" s="102"/>
      <c r="E29" s="103"/>
      <c r="F29" s="83">
        <f>(Table354581[[#This Row],[Hours Worked]]*Table354581[[#This Row],[Hourly Rate]])+Table354581[[#This Row],[Benefits]]</f>
        <v>0</v>
      </c>
      <c r="G29" s="85"/>
      <c r="H29" s="84"/>
      <c r="I29" s="104">
        <f>SUM(Table354581[[#This Row],[243 Program]:[243 Admin]])</f>
        <v>0</v>
      </c>
    </row>
    <row r="30" spans="1:9" ht="15">
      <c r="A30" s="80"/>
      <c r="B30" s="101"/>
      <c r="C30" s="101"/>
      <c r="D30" s="102"/>
      <c r="E30" s="103"/>
      <c r="F30" s="83">
        <f>(Table354581[[#This Row],[Hours Worked]]*Table354581[[#This Row],[Hourly Rate]])+Table354581[[#This Row],[Benefits]]</f>
        <v>0</v>
      </c>
      <c r="G30" s="85"/>
      <c r="H30" s="84"/>
      <c r="I30" s="104">
        <f>SUM(Table354581[[#This Row],[243 Program]:[243 Admin]])</f>
        <v>0</v>
      </c>
    </row>
    <row r="31" spans="1:9" ht="15">
      <c r="A31" s="80"/>
      <c r="B31" s="101"/>
      <c r="C31" s="101"/>
      <c r="D31" s="102"/>
      <c r="E31" s="103"/>
      <c r="F31" s="83">
        <f>(Table354581[[#This Row],[Hours Worked]]*Table354581[[#This Row],[Hourly Rate]])+Table354581[[#This Row],[Benefits]]</f>
        <v>0</v>
      </c>
      <c r="G31" s="85"/>
      <c r="H31" s="84"/>
      <c r="I31" s="104">
        <f>SUM(Table354581[[#This Row],[243 Program]:[243 Admin]])</f>
        <v>0</v>
      </c>
    </row>
    <row r="32" spans="1:9" ht="15">
      <c r="A32" s="80"/>
      <c r="B32" s="101"/>
      <c r="C32" s="101"/>
      <c r="D32" s="102"/>
      <c r="E32" s="103"/>
      <c r="F32" s="83">
        <f>(Table354581[[#This Row],[Hours Worked]]*Table354581[[#This Row],[Hourly Rate]])+Table354581[[#This Row],[Benefits]]</f>
        <v>0</v>
      </c>
      <c r="G32" s="85"/>
      <c r="H32" s="84"/>
      <c r="I32" s="104">
        <f>SUM(Table354581[[#This Row],[243 Program]:[243 Admin]])</f>
        <v>0</v>
      </c>
    </row>
    <row r="33" spans="1:9" ht="15">
      <c r="A33" s="80"/>
      <c r="B33" s="101"/>
      <c r="C33" s="101"/>
      <c r="D33" s="102"/>
      <c r="E33" s="103"/>
      <c r="F33" s="83">
        <f>(Table354581[[#This Row],[Hours Worked]]*Table354581[[#This Row],[Hourly Rate]])+Table354581[[#This Row],[Benefits]]</f>
        <v>0</v>
      </c>
      <c r="G33" s="85"/>
      <c r="H33" s="84"/>
      <c r="I33" s="104">
        <f>SUM(Table354581[[#This Row],[243 Program]:[243 Admin]])</f>
        <v>0</v>
      </c>
    </row>
    <row r="34" spans="1:9" ht="15">
      <c r="A34" s="80"/>
      <c r="B34" s="101"/>
      <c r="C34" s="101"/>
      <c r="D34" s="102"/>
      <c r="E34" s="103"/>
      <c r="F34" s="83">
        <f>(Table354581[[#This Row],[Hours Worked]]*Table354581[[#This Row],[Hourly Rate]])+Table354581[[#This Row],[Benefits]]</f>
        <v>0</v>
      </c>
      <c r="G34" s="85"/>
      <c r="H34" s="84"/>
      <c r="I34" s="104">
        <f>SUM(Table354581[[#This Row],[243 Program]:[243 Admin]])</f>
        <v>0</v>
      </c>
    </row>
    <row r="35" spans="1:9" ht="15">
      <c r="A35" s="80"/>
      <c r="B35" s="101"/>
      <c r="C35" s="101"/>
      <c r="D35" s="102"/>
      <c r="E35" s="103"/>
      <c r="F35" s="83">
        <f>(Table354581[[#This Row],[Hours Worked]]*Table354581[[#This Row],[Hourly Rate]])+Table354581[[#This Row],[Benefits]]</f>
        <v>0</v>
      </c>
      <c r="G35" s="85"/>
      <c r="H35" s="84"/>
      <c r="I35" s="104">
        <f>SUM(Table354581[[#This Row],[243 Program]:[243 Admin]])</f>
        <v>0</v>
      </c>
    </row>
    <row r="36" spans="1:9" ht="15">
      <c r="A36" s="80"/>
      <c r="B36" s="101"/>
      <c r="C36" s="101"/>
      <c r="D36" s="102"/>
      <c r="E36" s="103"/>
      <c r="F36" s="83">
        <f>(Table354581[[#This Row],[Hours Worked]]*Table354581[[#This Row],[Hourly Rate]])+Table354581[[#This Row],[Benefits]]</f>
        <v>0</v>
      </c>
      <c r="G36" s="85"/>
      <c r="H36" s="84"/>
      <c r="I36" s="104">
        <f>SUM(Table354581[[#This Row],[243 Program]:[243 Admin]])</f>
        <v>0</v>
      </c>
    </row>
    <row r="37" spans="1:9" ht="15">
      <c r="A37" s="80"/>
      <c r="B37" s="101"/>
      <c r="C37" s="101"/>
      <c r="D37" s="102"/>
      <c r="E37" s="103"/>
      <c r="F37" s="83">
        <f>(Table354581[[#This Row],[Hours Worked]]*Table354581[[#This Row],[Hourly Rate]])+Table354581[[#This Row],[Benefits]]</f>
        <v>0</v>
      </c>
      <c r="G37" s="85"/>
      <c r="H37" s="84"/>
      <c r="I37" s="104">
        <f>SUM(Table354581[[#This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SUM(Table3564682[[#This Row],[243 Program]:[243 Admin]])</f>
        <v>0</v>
      </c>
    </row>
    <row r="45" spans="1:6" ht="15">
      <c r="A45" s="80"/>
      <c r="B45" s="117"/>
      <c r="C45" s="117"/>
      <c r="D45" s="117"/>
      <c r="E45" s="124"/>
      <c r="F45" s="139">
        <f>SUM(Table3564682[[#This Row],[243 Program]:[243 Admin]])</f>
        <v>0</v>
      </c>
    </row>
    <row r="46" spans="1:6" ht="15">
      <c r="A46" s="80"/>
      <c r="B46" s="117"/>
      <c r="C46" s="117"/>
      <c r="D46" s="117"/>
      <c r="E46" s="124"/>
      <c r="F46" s="139">
        <f>SUM(Table3564682[[#This Row],[243 Program]:[243 Admin]])</f>
        <v>0</v>
      </c>
    </row>
    <row r="47" spans="1:6" ht="15">
      <c r="A47" s="80"/>
      <c r="B47" s="117"/>
      <c r="C47" s="117"/>
      <c r="D47" s="117"/>
      <c r="E47" s="124"/>
      <c r="F47" s="139">
        <f>SUM(Table3564682[[#This Row],[243 Program]:[243 Admin]])</f>
        <v>0</v>
      </c>
    </row>
    <row r="48" spans="1:6" ht="15">
      <c r="A48" s="80"/>
      <c r="B48" s="118"/>
      <c r="C48" s="117"/>
      <c r="D48" s="117"/>
      <c r="E48" s="124"/>
      <c r="F48" s="139">
        <f>SUM(Table3564682[[#This Row],[243 Program]:[243 Admin]])</f>
        <v>0</v>
      </c>
    </row>
    <row r="49" spans="1:6" ht="15">
      <c r="A49" s="80"/>
      <c r="B49" s="118"/>
      <c r="C49" s="117"/>
      <c r="D49" s="117"/>
      <c r="E49" s="124"/>
      <c r="F49" s="139">
        <f>SUM(Table3564682[[#This Row],[243 Program]:[243 Admin]])</f>
        <v>0</v>
      </c>
    </row>
    <row r="50" spans="1:6" ht="15">
      <c r="A50" s="80"/>
      <c r="B50" s="118"/>
      <c r="C50" s="117"/>
      <c r="D50" s="117"/>
      <c r="E50" s="124"/>
      <c r="F50" s="139">
        <f>SUM(Table3564682[[#This Row],[243 Program]:[243 Admin]])</f>
        <v>0</v>
      </c>
    </row>
    <row r="51" spans="1:6" ht="15">
      <c r="A51" s="80"/>
      <c r="B51" s="118"/>
      <c r="C51" s="117"/>
      <c r="D51" s="117"/>
      <c r="E51" s="124"/>
      <c r="F51" s="139">
        <f>SUM(Table3564682[[#This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SUM(Table35624783[[#This Row],[243 Program]:[243 Admin]])</f>
        <v>0</v>
      </c>
    </row>
    <row r="58" spans="1:6" ht="15">
      <c r="A58" s="80"/>
      <c r="B58" s="123"/>
      <c r="C58" s="124"/>
      <c r="D58" s="85"/>
      <c r="E58" s="86"/>
      <c r="F58" s="83">
        <f>SUM(Table35624783[[#This Row],[243 Program]:[243 Admin]])</f>
        <v>0</v>
      </c>
    </row>
    <row r="59" spans="1:6" ht="15">
      <c r="A59" s="80"/>
      <c r="B59" s="123"/>
      <c r="C59" s="124"/>
      <c r="D59" s="85"/>
      <c r="E59" s="86"/>
      <c r="F59" s="83">
        <f>SUM(Table35624783[[#This Row],[243 Program]:[243 Admin]])</f>
        <v>0</v>
      </c>
    </row>
    <row r="60" spans="1:6" ht="15">
      <c r="A60" s="80"/>
      <c r="B60" s="123"/>
      <c r="C60" s="124"/>
      <c r="D60" s="85"/>
      <c r="E60" s="86"/>
      <c r="F60" s="83">
        <f>SUM(Table35624783[[#This Row],[243 Program]:[243 Admin]])</f>
        <v>0</v>
      </c>
    </row>
    <row r="61" spans="1:6" ht="15">
      <c r="A61" s="80"/>
      <c r="B61" s="123"/>
      <c r="C61" s="124"/>
      <c r="D61" s="85"/>
      <c r="E61" s="86"/>
      <c r="F61" s="83">
        <f>SUM(Table35624783[[#This Row],[243 Program]:[243 Admin]])</f>
        <v>0</v>
      </c>
    </row>
    <row r="62" spans="1:6" ht="15">
      <c r="A62" s="80"/>
      <c r="B62" s="123"/>
      <c r="C62" s="124"/>
      <c r="D62" s="85"/>
      <c r="E62" s="86"/>
      <c r="F62" s="83">
        <f>SUM(Table35624783[[#This Row],[243 Program]:[243 Admin]])</f>
        <v>0</v>
      </c>
    </row>
    <row r="63" spans="1:6" ht="15">
      <c r="A63" s="80"/>
      <c r="B63" s="123"/>
      <c r="C63" s="124"/>
      <c r="D63" s="85"/>
      <c r="E63" s="86"/>
      <c r="F63" s="83">
        <f>SUM(Table35624783[[#This Row],[243 Program]:[243 Admin]])</f>
        <v>0</v>
      </c>
    </row>
    <row r="64" spans="1:6" ht="15">
      <c r="A64" s="80"/>
      <c r="B64" s="123"/>
      <c r="C64" s="124"/>
      <c r="D64" s="85"/>
      <c r="E64" s="86"/>
      <c r="F64" s="83">
        <f>SUM(Table35624783[[#This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SUM(Table3562124884[[#This Row],[243 Program]:[243 Admin]])</f>
        <v>0</v>
      </c>
    </row>
    <row r="71" spans="1:6" ht="15">
      <c r="A71" s="80"/>
      <c r="B71" s="123"/>
      <c r="C71" s="124"/>
      <c r="D71" s="85"/>
      <c r="E71" s="86"/>
      <c r="F71" s="83">
        <f>SUM(Table3562124884[[#This Row],[243 Program]:[243 Admin]])</f>
        <v>0</v>
      </c>
    </row>
    <row r="72" spans="1:6" ht="15">
      <c r="A72" s="80"/>
      <c r="B72" s="123"/>
      <c r="C72" s="124"/>
      <c r="D72" s="85"/>
      <c r="E72" s="86"/>
      <c r="F72" s="83">
        <f>SUM(Table3562124884[[#This Row],[243 Program]:[243 Admin]])</f>
        <v>0</v>
      </c>
    </row>
    <row r="73" spans="1:6" ht="15">
      <c r="A73" s="80"/>
      <c r="B73" s="123"/>
      <c r="C73" s="124"/>
      <c r="D73" s="85"/>
      <c r="E73" s="86"/>
      <c r="F73" s="83">
        <f>SUM(Table3562124884[[#This Row],[243 Program]:[243 Admin]])</f>
        <v>0</v>
      </c>
    </row>
    <row r="74" spans="1:6" ht="15">
      <c r="A74" s="80"/>
      <c r="B74" s="123"/>
      <c r="C74" s="124"/>
      <c r="D74" s="85"/>
      <c r="E74" s="86"/>
      <c r="F74" s="83">
        <f>SUM(Table3562124884[[#This Row],[243 Program]:[243 Admin]])</f>
        <v>0</v>
      </c>
    </row>
    <row r="75" spans="1:6" ht="15">
      <c r="A75" s="80"/>
      <c r="B75" s="123"/>
      <c r="C75" s="124"/>
      <c r="D75" s="85"/>
      <c r="E75" s="86"/>
      <c r="F75" s="83">
        <f>SUM(Table3562124884[[#This Row],[243 Program]:[243 Admin]])</f>
        <v>0</v>
      </c>
    </row>
    <row r="76" spans="1:6" ht="15">
      <c r="A76" s="80"/>
      <c r="B76" s="123"/>
      <c r="C76" s="124"/>
      <c r="D76" s="85"/>
      <c r="E76" s="86"/>
      <c r="F76" s="83">
        <f>SUM(Table3562124884[[#This Row],[243 Program]:[243 Admin]])</f>
        <v>0</v>
      </c>
    </row>
    <row r="77" spans="1:6" ht="15">
      <c r="A77" s="80"/>
      <c r="B77" s="123"/>
      <c r="C77" s="124"/>
      <c r="D77" s="85"/>
      <c r="E77" s="86"/>
      <c r="F77" s="83">
        <f>SUM(Table3562124884[[#This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SUM(Table356212134985[[#This Row],[243 Program]:[243 Admin]])</f>
        <v>0</v>
      </c>
    </row>
    <row r="84" spans="1:6" ht="15">
      <c r="A84" s="80"/>
      <c r="B84" s="123"/>
      <c r="C84" s="124"/>
      <c r="D84" s="85"/>
      <c r="E84" s="86"/>
      <c r="F84" s="83">
        <f>SUM(Table356212134985[[#This Row],[243 Program]:[243 Admin]])</f>
        <v>0</v>
      </c>
    </row>
    <row r="85" spans="1:6" ht="15">
      <c r="A85" s="80"/>
      <c r="B85" s="123"/>
      <c r="C85" s="124"/>
      <c r="D85" s="85"/>
      <c r="E85" s="86"/>
      <c r="F85" s="83">
        <f>SUM(Table356212134985[[#This Row],[243 Program]:[243 Admin]])</f>
        <v>0</v>
      </c>
    </row>
    <row r="86" spans="1:6" ht="15">
      <c r="A86" s="80"/>
      <c r="B86" s="123"/>
      <c r="C86" s="124"/>
      <c r="D86" s="85"/>
      <c r="E86" s="86"/>
      <c r="F86" s="83">
        <f>SUM(Table356212134985[[#This Row],[243 Program]:[243 Admin]])</f>
        <v>0</v>
      </c>
    </row>
    <row r="87" spans="1:6" ht="15">
      <c r="A87" s="80"/>
      <c r="B87" s="123"/>
      <c r="C87" s="124"/>
      <c r="D87" s="85"/>
      <c r="E87" s="86"/>
      <c r="F87" s="83">
        <f>SUM(Table356212134985[[#This Row],[243 Program]:[243 Admin]])</f>
        <v>0</v>
      </c>
    </row>
    <row r="88" spans="1:6" ht="15">
      <c r="A88" s="80"/>
      <c r="B88" s="123"/>
      <c r="C88" s="124"/>
      <c r="D88" s="85"/>
      <c r="E88" s="86"/>
      <c r="F88" s="83">
        <f>SUM(Table356212134985[[#This Row],[243 Program]:[243 Admin]])</f>
        <v>0</v>
      </c>
    </row>
    <row r="89" spans="1:6" ht="15">
      <c r="A89" s="80"/>
      <c r="B89" s="123"/>
      <c r="C89" s="124"/>
      <c r="D89" s="85"/>
      <c r="E89" s="86"/>
      <c r="F89" s="83">
        <f>SUM(Table356212134985[[#This Row],[243 Program]:[243 Admin]])</f>
        <v>0</v>
      </c>
    </row>
    <row r="90" spans="1:6" ht="15">
      <c r="A90" s="80"/>
      <c r="B90" s="123"/>
      <c r="C90" s="124"/>
      <c r="D90" s="85"/>
      <c r="E90" s="86"/>
      <c r="F90" s="83">
        <f>SUM(Table356212134985[[#This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SUM(Table35621213145086[[#This Row],[243 Program]:[243 Admin]])</f>
        <v>0</v>
      </c>
    </row>
    <row r="97" spans="1:6" ht="15">
      <c r="A97" s="80"/>
      <c r="B97" s="123"/>
      <c r="C97" s="124"/>
      <c r="D97" s="85"/>
      <c r="E97" s="86"/>
      <c r="F97" s="83">
        <f>SUM(Table35621213145086[[#This Row],[243 Program]:[243 Admin]])</f>
        <v>0</v>
      </c>
    </row>
    <row r="98" spans="1:6" ht="15">
      <c r="A98" s="80"/>
      <c r="B98" s="123"/>
      <c r="C98" s="124"/>
      <c r="D98" s="85"/>
      <c r="E98" s="86"/>
      <c r="F98" s="83">
        <f>SUM(Table35621213145086[[#This Row],[243 Program]:[243 Admin]])</f>
        <v>0</v>
      </c>
    </row>
    <row r="99" spans="1:6" ht="15">
      <c r="A99" s="80"/>
      <c r="B99" s="123"/>
      <c r="C99" s="124"/>
      <c r="D99" s="85"/>
      <c r="E99" s="86"/>
      <c r="F99" s="83">
        <f>SUM(Table35621213145086[[#This Row],[243 Program]:[243 Admin]])</f>
        <v>0</v>
      </c>
    </row>
    <row r="100" spans="1:6" ht="15">
      <c r="A100" s="80"/>
      <c r="B100" s="123"/>
      <c r="C100" s="124"/>
      <c r="D100" s="85"/>
      <c r="E100" s="86"/>
      <c r="F100" s="83">
        <f>SUM(Table35621213145086[[#This Row],[243 Program]:[243 Admin]])</f>
        <v>0</v>
      </c>
    </row>
    <row r="101" spans="1:6" ht="15">
      <c r="A101" s="80"/>
      <c r="B101" s="123"/>
      <c r="C101" s="124"/>
      <c r="D101" s="85"/>
      <c r="E101" s="86"/>
      <c r="F101" s="83">
        <f>SUM(Table35621213145086[[#This Row],[243 Program]:[243 Admin]])</f>
        <v>0</v>
      </c>
    </row>
    <row r="102" spans="1:6" ht="15">
      <c r="A102" s="80"/>
      <c r="B102" s="123"/>
      <c r="C102" s="124"/>
      <c r="D102" s="85"/>
      <c r="E102" s="86"/>
      <c r="F102" s="83">
        <f>SUM(Table35621213145086[[#This Row],[243 Program]:[243 Admin]])</f>
        <v>0</v>
      </c>
    </row>
    <row r="103" spans="1:6" ht="15">
      <c r="A103" s="80"/>
      <c r="B103" s="123"/>
      <c r="C103" s="124"/>
      <c r="D103" s="85"/>
      <c r="E103" s="86"/>
      <c r="F103" s="83">
        <f>SUM(Table35621213145086[[#This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SUM(Table3562121314155187[[#This Row],[243 Program]:[243 Admin]])</f>
        <v>0</v>
      </c>
    </row>
    <row r="110" spans="1:6" ht="15">
      <c r="A110" s="80"/>
      <c r="B110" s="123"/>
      <c r="C110" s="124"/>
      <c r="D110" s="85"/>
      <c r="E110" s="86"/>
      <c r="F110" s="83">
        <f>SUM(Table3562121314155187[[#This Row],[243 Program]:[243 Admin]])</f>
        <v>0</v>
      </c>
    </row>
    <row r="111" spans="1:6" ht="15">
      <c r="A111" s="80"/>
      <c r="B111" s="123"/>
      <c r="C111" s="124"/>
      <c r="D111" s="85"/>
      <c r="E111" s="86"/>
      <c r="F111" s="83">
        <f>SUM(Table3562121314155187[[#This Row],[243 Program]:[243 Admin]])</f>
        <v>0</v>
      </c>
    </row>
    <row r="112" spans="1:6" ht="15">
      <c r="A112" s="80"/>
      <c r="B112" s="123"/>
      <c r="C112" s="124"/>
      <c r="D112" s="85"/>
      <c r="E112" s="86"/>
      <c r="F112" s="83">
        <f>SUM(Table3562121314155187[[#This Row],[243 Program]:[243 Admin]])</f>
        <v>0</v>
      </c>
    </row>
    <row r="113" spans="1:6" ht="15">
      <c r="A113" s="80"/>
      <c r="B113" s="123"/>
      <c r="C113" s="124"/>
      <c r="D113" s="85"/>
      <c r="E113" s="86"/>
      <c r="F113" s="83">
        <f>SUM(Table3562121314155187[[#This Row],[243 Program]:[243 Admin]])</f>
        <v>0</v>
      </c>
    </row>
    <row r="114" spans="1:6" ht="15">
      <c r="A114" s="80"/>
      <c r="B114" s="123"/>
      <c r="C114" s="124"/>
      <c r="D114" s="85"/>
      <c r="E114" s="86"/>
      <c r="F114" s="83">
        <f>SUM(Table3562121314155187[[#This Row],[243 Program]:[243 Admin]])</f>
        <v>0</v>
      </c>
    </row>
    <row r="115" spans="1:6" ht="15">
      <c r="A115" s="80"/>
      <c r="B115" s="123"/>
      <c r="C115" s="124"/>
      <c r="D115" s="85"/>
      <c r="E115" s="86"/>
      <c r="F115" s="83">
        <f>SUM(Table3562121314155187[[#This Row],[243 Program]:[243 Admin]])</f>
        <v>0</v>
      </c>
    </row>
    <row r="116" spans="1:6" ht="15">
      <c r="A116" s="80"/>
      <c r="B116" s="123"/>
      <c r="C116" s="124"/>
      <c r="D116" s="85"/>
      <c r="E116" s="86"/>
      <c r="F116" s="83">
        <f>SUM(Table3562121314155187[[#This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SUM(Table356212131415165288[[#This Row],[243 Program]:[243 Admin]])</f>
        <v>0</v>
      </c>
    </row>
    <row r="123" spans="1:6" ht="15">
      <c r="A123" s="80"/>
      <c r="B123" s="123"/>
      <c r="C123" s="124"/>
      <c r="D123" s="85"/>
      <c r="E123" s="86"/>
      <c r="F123" s="83">
        <f>SUM(Table356212131415165288[[#This Row],[243 Program]:[243 Admin]])</f>
        <v>0</v>
      </c>
    </row>
    <row r="124" spans="1:6" ht="15">
      <c r="A124" s="80"/>
      <c r="B124" s="123"/>
      <c r="C124" s="124"/>
      <c r="D124" s="85"/>
      <c r="E124" s="86"/>
      <c r="F124" s="83">
        <f>SUM(Table356212131415165288[[#This Row],[243 Program]:[243 Admin]])</f>
        <v>0</v>
      </c>
    </row>
    <row r="125" spans="1:6" ht="15">
      <c r="A125" s="80"/>
      <c r="B125" s="123"/>
      <c r="C125" s="124"/>
      <c r="D125" s="85"/>
      <c r="E125" s="86"/>
      <c r="F125" s="83">
        <f>SUM(Table356212131415165288[[#This Row],[243 Program]:[243 Admin]])</f>
        <v>0</v>
      </c>
    </row>
    <row r="126" spans="1:6" ht="15">
      <c r="A126" s="80"/>
      <c r="B126" s="123"/>
      <c r="C126" s="124"/>
      <c r="D126" s="85"/>
      <c r="E126" s="86"/>
      <c r="F126" s="83">
        <f>SUM(Table356212131415165288[[#This Row],[243 Program]:[243 Admin]])</f>
        <v>0</v>
      </c>
    </row>
    <row r="127" spans="1:6" ht="15">
      <c r="A127" s="80"/>
      <c r="B127" s="123"/>
      <c r="C127" s="124"/>
      <c r="D127" s="85"/>
      <c r="E127" s="86"/>
      <c r="F127" s="83">
        <f>SUM(Table356212131415165288[[#This Row],[243 Program]:[243 Admin]])</f>
        <v>0</v>
      </c>
    </row>
    <row r="128" spans="1:6" ht="15">
      <c r="A128" s="80"/>
      <c r="B128" s="123"/>
      <c r="C128" s="124"/>
      <c r="D128" s="85"/>
      <c r="E128" s="86"/>
      <c r="F128" s="83">
        <f>SUM(Table356212131415165288[[#This Row],[243 Program]:[243 Admin]])</f>
        <v>0</v>
      </c>
    </row>
    <row r="129" spans="1:6" ht="15">
      <c r="A129" s="80"/>
      <c r="B129" s="123"/>
      <c r="C129" s="124"/>
      <c r="D129" s="85"/>
      <c r="E129" s="86"/>
      <c r="F129" s="83">
        <f>SUM(Table356212131415165288[[#This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4"/>
    <tablePart r:id="rId5"/>
    <tablePart r:id="rId8"/>
    <tablePart r:id="rId9"/>
    <tablePart r:id="rId1"/>
    <tablePart r:id="rId3"/>
    <tablePart r:id="rId7"/>
    <tablePart r:id="rId6"/>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30"/>
  <sheetViews>
    <sheetView workbookViewId="0" topLeftCell="A1">
      <selection activeCell="A41" sqref="A41:F41"/>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Table33562[[#This Row],[Monthly Salary]]+Table33562[[#This Row],[Monthly Benefits]]</f>
        <v>0</v>
      </c>
      <c r="F4" s="82"/>
      <c r="G4" s="84"/>
      <c r="H4" s="87">
        <f>SUM(Table33562[[#This Row],[243 Program ]:[243 Admin]])</f>
        <v>0</v>
      </c>
    </row>
    <row r="5" spans="1:8" ht="15">
      <c r="A5" s="80"/>
      <c r="B5" s="81"/>
      <c r="C5" s="82"/>
      <c r="D5" s="82"/>
      <c r="E5" s="83">
        <f>Table33562[[#This Row],[Monthly Salary]]+Table33562[[#This Row],[Monthly Benefits]]</f>
        <v>0</v>
      </c>
      <c r="F5" s="82"/>
      <c r="G5" s="84"/>
      <c r="H5" s="87">
        <f>SUM(Table33562[[#This Row],[243 Program ]:[243 Admin]])</f>
        <v>0</v>
      </c>
    </row>
    <row r="6" spans="1:8" ht="15">
      <c r="A6" s="80"/>
      <c r="B6" s="81"/>
      <c r="C6" s="82"/>
      <c r="D6" s="82"/>
      <c r="E6" s="83">
        <f>Table33562[[#This Row],[Monthly Salary]]+Table33562[[#This Row],[Monthly Benefits]]</f>
        <v>0</v>
      </c>
      <c r="F6" s="82"/>
      <c r="G6" s="84"/>
      <c r="H6" s="87">
        <f>SUM(Table33562[[#This Row],[243 Program ]:[243 Admin]])</f>
        <v>0</v>
      </c>
    </row>
    <row r="7" spans="1:8" ht="15">
      <c r="A7" s="80"/>
      <c r="B7" s="81"/>
      <c r="C7" s="82"/>
      <c r="D7" s="82"/>
      <c r="E7" s="83">
        <f>Table33562[[#This Row],[Monthly Salary]]+Table33562[[#This Row],[Monthly Benefits]]</f>
        <v>0</v>
      </c>
      <c r="F7" s="82"/>
      <c r="G7" s="84"/>
      <c r="H7" s="87">
        <f>SUM(Table33562[[#This Row],[243 Program ]:[243 Admin]])</f>
        <v>0</v>
      </c>
    </row>
    <row r="8" spans="1:8" ht="15">
      <c r="A8" s="80"/>
      <c r="B8" s="81"/>
      <c r="C8" s="82"/>
      <c r="D8" s="82"/>
      <c r="E8" s="83">
        <f>Table33562[[#This Row],[Monthly Salary]]+Table33562[[#This Row],[Monthly Benefits]]</f>
        <v>0</v>
      </c>
      <c r="F8" s="82"/>
      <c r="G8" s="84"/>
      <c r="H8" s="87">
        <f>SUM(Table33562[[#This Row],[243 Program ]:[243 Admin]])</f>
        <v>0</v>
      </c>
    </row>
    <row r="9" spans="1:8" ht="15">
      <c r="A9" s="80"/>
      <c r="B9" s="81"/>
      <c r="C9" s="82"/>
      <c r="D9" s="82"/>
      <c r="E9" s="83">
        <f>Table33562[[#This Row],[Monthly Salary]]+Table33562[[#This Row],[Monthly Benefits]]</f>
        <v>0</v>
      </c>
      <c r="F9" s="82"/>
      <c r="G9" s="84"/>
      <c r="H9" s="87">
        <f>SUM(Table33562[[#This Row],[243 Program ]:[243 Admin]])</f>
        <v>0</v>
      </c>
    </row>
    <row r="10" spans="1:8" ht="15">
      <c r="A10" s="80"/>
      <c r="B10" s="81"/>
      <c r="C10" s="82"/>
      <c r="D10" s="82"/>
      <c r="E10" s="83">
        <f>Table33562[[#This Row],[Monthly Salary]]+Table33562[[#This Row],[Monthly Benefits]]</f>
        <v>0</v>
      </c>
      <c r="F10" s="82"/>
      <c r="G10" s="84"/>
      <c r="H10" s="87">
        <f>SUM(Table33562[[#This Row],[243 Program ]:[243 Admin]])</f>
        <v>0</v>
      </c>
    </row>
    <row r="11" spans="1:8" ht="15">
      <c r="A11" s="80"/>
      <c r="B11" s="81"/>
      <c r="C11" s="82"/>
      <c r="D11" s="82"/>
      <c r="E11" s="83">
        <f>Table33562[[#This Row],[Monthly Salary]]+Table33562[[#This Row],[Monthly Benefits]]</f>
        <v>0</v>
      </c>
      <c r="F11" s="82"/>
      <c r="G11" s="84"/>
      <c r="H11" s="87">
        <f>SUM(Table33562[[#This Row],[243 Program ]:[243 Admin]])</f>
        <v>0</v>
      </c>
    </row>
    <row r="12" spans="1:8" ht="15">
      <c r="A12" s="80"/>
      <c r="B12" s="81"/>
      <c r="C12" s="82"/>
      <c r="D12" s="82"/>
      <c r="E12" s="83">
        <f>Table33562[[#This Row],[Monthly Salary]]+Table33562[[#This Row],[Monthly Benefits]]</f>
        <v>0</v>
      </c>
      <c r="F12" s="82"/>
      <c r="G12" s="84"/>
      <c r="H12" s="87">
        <f>SUM(Table33562[[#This Row],[243 Program ]:[243 Admin]])</f>
        <v>0</v>
      </c>
    </row>
    <row r="13" spans="1:8" ht="15">
      <c r="A13" s="80"/>
      <c r="B13" s="81"/>
      <c r="C13" s="82"/>
      <c r="D13" s="82"/>
      <c r="E13" s="83">
        <f>Table33562[[#This Row],[Monthly Salary]]+Table33562[[#This Row],[Monthly Benefits]]</f>
        <v>0</v>
      </c>
      <c r="F13" s="82"/>
      <c r="G13" s="84"/>
      <c r="H13" s="87">
        <f>SUM(Table33562[[#This Row],[243 Program ]:[243 Admin]])</f>
        <v>0</v>
      </c>
    </row>
    <row r="14" spans="1:8" ht="15">
      <c r="A14" s="80"/>
      <c r="B14" s="81"/>
      <c r="C14" s="82"/>
      <c r="D14" s="82"/>
      <c r="E14" s="83">
        <f>Table33562[[#This Row],[Monthly Salary]]+Table33562[[#This Row],[Monthly Benefits]]</f>
        <v>0</v>
      </c>
      <c r="F14" s="82"/>
      <c r="G14" s="84"/>
      <c r="H14" s="87">
        <f>SUM(Table33562[[#This Row],[243 Program ]:[243 Admin]])</f>
        <v>0</v>
      </c>
    </row>
    <row r="15" spans="1:8" ht="15">
      <c r="A15" s="80"/>
      <c r="B15" s="81"/>
      <c r="C15" s="82"/>
      <c r="D15" s="82"/>
      <c r="E15" s="83">
        <f>Table33562[[#This Row],[Monthly Salary]]+Table33562[[#This Row],[Monthly Benefits]]</f>
        <v>0</v>
      </c>
      <c r="F15" s="82"/>
      <c r="G15" s="84"/>
      <c r="H15" s="87">
        <f>SUM(Table33562[[#This Row],[243 Program ]:[243 Admin]])</f>
        <v>0</v>
      </c>
    </row>
    <row r="16" spans="1:8" ht="15">
      <c r="A16" s="80"/>
      <c r="B16" s="81"/>
      <c r="C16" s="82"/>
      <c r="D16" s="82"/>
      <c r="E16" s="83">
        <f>Table33562[[#This Row],[Monthly Salary]]+Table33562[[#This Row],[Monthly Benefits]]</f>
        <v>0</v>
      </c>
      <c r="F16" s="82"/>
      <c r="G16" s="84"/>
      <c r="H16" s="87">
        <f>SUM(Table33562[[#This Row],[243 Program ]:[243 Admin]])</f>
        <v>0</v>
      </c>
    </row>
    <row r="17" spans="1:8" ht="15">
      <c r="A17" s="80"/>
      <c r="B17" s="81"/>
      <c r="C17" s="82"/>
      <c r="D17" s="82"/>
      <c r="E17" s="83">
        <f>Table33562[[#This Row],[Monthly Salary]]+Table33562[[#This Row],[Monthly Benefits]]</f>
        <v>0</v>
      </c>
      <c r="F17" s="82"/>
      <c r="G17" s="84"/>
      <c r="H17" s="87">
        <f>SUM(Table33562[[#This Row],[243 Program ]:[243 Admin]])</f>
        <v>0</v>
      </c>
    </row>
    <row r="18" spans="1:8" ht="15">
      <c r="A18" s="80"/>
      <c r="B18" s="81"/>
      <c r="C18" s="82"/>
      <c r="D18" s="82"/>
      <c r="E18" s="83">
        <f>Table33562[[#This Row],[Monthly Salary]]+Table33562[[#This Row],[Monthly Benefits]]</f>
        <v>0</v>
      </c>
      <c r="F18" s="82"/>
      <c r="G18" s="84"/>
      <c r="H18" s="87">
        <f>SUM(Table33562[[#This Row],[243 Program ]:[243 Admin]])</f>
        <v>0</v>
      </c>
    </row>
    <row r="19" spans="1:8" ht="15">
      <c r="A19" s="88"/>
      <c r="B19" s="89"/>
      <c r="C19" s="90"/>
      <c r="D19" s="90"/>
      <c r="E19" s="91">
        <f>Table33562[[#This Row],[Monthly Salary]]+Table33562[[#This Row],[Monthly Benefits]]</f>
        <v>0</v>
      </c>
      <c r="F19" s="90"/>
      <c r="G19" s="92"/>
      <c r="H19" s="87">
        <f>SUM(Table33562[[#This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(Table353663[[#This Row],[Hours Worked]]*Table353663[[#This Row],[Hourly Rate]])+Table353663[[#This Row],[Benefits]]</f>
        <v>0</v>
      </c>
      <c r="G25" s="85"/>
      <c r="H25" s="84"/>
      <c r="I25" s="104">
        <f>SUM(Table353663[[#This Row],[243 Program]:[243 Admin]])</f>
        <v>0</v>
      </c>
    </row>
    <row r="26" spans="1:9" ht="15">
      <c r="A26" s="80"/>
      <c r="B26" s="101"/>
      <c r="C26" s="101"/>
      <c r="D26" s="102"/>
      <c r="E26" s="103"/>
      <c r="F26" s="83">
        <f>(Table353663[[#This Row],[Hours Worked]]*Table353663[[#This Row],[Hourly Rate]])+Table353663[[#This Row],[Benefits]]</f>
        <v>0</v>
      </c>
      <c r="G26" s="85"/>
      <c r="H26" s="84"/>
      <c r="I26" s="104">
        <f>SUM(Table353663[[#This Row],[243 Program]:[243 Admin]])</f>
        <v>0</v>
      </c>
    </row>
    <row r="27" spans="1:9" ht="15">
      <c r="A27" s="80"/>
      <c r="B27" s="101"/>
      <c r="C27" s="101"/>
      <c r="D27" s="102"/>
      <c r="E27" s="103"/>
      <c r="F27" s="83">
        <f>(Table353663[[#This Row],[Hours Worked]]*Table353663[[#This Row],[Hourly Rate]])+Table353663[[#This Row],[Benefits]]</f>
        <v>0</v>
      </c>
      <c r="G27" s="85"/>
      <c r="H27" s="84"/>
      <c r="I27" s="104">
        <f>SUM(Table353663[[#This Row],[243 Program]:[243 Admin]])</f>
        <v>0</v>
      </c>
    </row>
    <row r="28" spans="1:9" ht="15">
      <c r="A28" s="80"/>
      <c r="B28" s="101"/>
      <c r="C28" s="101"/>
      <c r="D28" s="102"/>
      <c r="E28" s="103"/>
      <c r="F28" s="83">
        <f>(Table353663[[#This Row],[Hours Worked]]*Table353663[[#This Row],[Hourly Rate]])+Table353663[[#This Row],[Benefits]]</f>
        <v>0</v>
      </c>
      <c r="G28" s="85"/>
      <c r="H28" s="84"/>
      <c r="I28" s="104">
        <f>SUM(Table353663[[#This Row],[243 Program]:[243 Admin]])</f>
        <v>0</v>
      </c>
    </row>
    <row r="29" spans="1:9" ht="15">
      <c r="A29" s="80"/>
      <c r="B29" s="101"/>
      <c r="C29" s="101"/>
      <c r="D29" s="102"/>
      <c r="E29" s="103"/>
      <c r="F29" s="83">
        <f>(Table353663[[#This Row],[Hours Worked]]*Table353663[[#This Row],[Hourly Rate]])+Table353663[[#This Row],[Benefits]]</f>
        <v>0</v>
      </c>
      <c r="G29" s="85"/>
      <c r="H29" s="84"/>
      <c r="I29" s="104">
        <f>SUM(Table353663[[#This Row],[243 Program]:[243 Admin]])</f>
        <v>0</v>
      </c>
    </row>
    <row r="30" spans="1:9" ht="15">
      <c r="A30" s="80"/>
      <c r="B30" s="101"/>
      <c r="C30" s="101"/>
      <c r="D30" s="102"/>
      <c r="E30" s="103"/>
      <c r="F30" s="83">
        <f>(Table353663[[#This Row],[Hours Worked]]*Table353663[[#This Row],[Hourly Rate]])+Table353663[[#This Row],[Benefits]]</f>
        <v>0</v>
      </c>
      <c r="G30" s="85"/>
      <c r="H30" s="84"/>
      <c r="I30" s="104">
        <f>SUM(Table353663[[#This Row],[243 Program]:[243 Admin]])</f>
        <v>0</v>
      </c>
    </row>
    <row r="31" spans="1:9" ht="15">
      <c r="A31" s="80"/>
      <c r="B31" s="101"/>
      <c r="C31" s="101"/>
      <c r="D31" s="102"/>
      <c r="E31" s="103"/>
      <c r="F31" s="83">
        <f>(Table353663[[#This Row],[Hours Worked]]*Table353663[[#This Row],[Hourly Rate]])+Table353663[[#This Row],[Benefits]]</f>
        <v>0</v>
      </c>
      <c r="G31" s="85"/>
      <c r="H31" s="84"/>
      <c r="I31" s="104">
        <f>SUM(Table353663[[#This Row],[243 Program]:[243 Admin]])</f>
        <v>0</v>
      </c>
    </row>
    <row r="32" spans="1:9" ht="15">
      <c r="A32" s="80"/>
      <c r="B32" s="101"/>
      <c r="C32" s="101"/>
      <c r="D32" s="102"/>
      <c r="E32" s="103"/>
      <c r="F32" s="83">
        <f>(Table353663[[#This Row],[Hours Worked]]*Table353663[[#This Row],[Hourly Rate]])+Table353663[[#This Row],[Benefits]]</f>
        <v>0</v>
      </c>
      <c r="G32" s="85"/>
      <c r="H32" s="84"/>
      <c r="I32" s="104">
        <f>SUM(Table353663[[#This Row],[243 Program]:[243 Admin]])</f>
        <v>0</v>
      </c>
    </row>
    <row r="33" spans="1:9" ht="15">
      <c r="A33" s="80"/>
      <c r="B33" s="101"/>
      <c r="C33" s="101"/>
      <c r="D33" s="102"/>
      <c r="E33" s="103"/>
      <c r="F33" s="83">
        <f>(Table353663[[#This Row],[Hours Worked]]*Table353663[[#This Row],[Hourly Rate]])+Table353663[[#This Row],[Benefits]]</f>
        <v>0</v>
      </c>
      <c r="G33" s="85"/>
      <c r="H33" s="84"/>
      <c r="I33" s="104">
        <f>SUM(Table353663[[#This Row],[243 Program]:[243 Admin]])</f>
        <v>0</v>
      </c>
    </row>
    <row r="34" spans="1:9" ht="15">
      <c r="A34" s="80"/>
      <c r="B34" s="101"/>
      <c r="C34" s="101"/>
      <c r="D34" s="102"/>
      <c r="E34" s="103"/>
      <c r="F34" s="83">
        <f>(Table353663[[#This Row],[Hours Worked]]*Table353663[[#This Row],[Hourly Rate]])+Table353663[[#This Row],[Benefits]]</f>
        <v>0</v>
      </c>
      <c r="G34" s="85"/>
      <c r="H34" s="84"/>
      <c r="I34" s="104">
        <f>SUM(Table353663[[#This Row],[243 Program]:[243 Admin]])</f>
        <v>0</v>
      </c>
    </row>
    <row r="35" spans="1:9" ht="15">
      <c r="A35" s="80"/>
      <c r="B35" s="101"/>
      <c r="C35" s="101"/>
      <c r="D35" s="102"/>
      <c r="E35" s="103"/>
      <c r="F35" s="83">
        <f>(Table353663[[#This Row],[Hours Worked]]*Table353663[[#This Row],[Hourly Rate]])+Table353663[[#This Row],[Benefits]]</f>
        <v>0</v>
      </c>
      <c r="G35" s="85"/>
      <c r="H35" s="84"/>
      <c r="I35" s="104">
        <f>SUM(Table353663[[#This Row],[243 Program]:[243 Admin]])</f>
        <v>0</v>
      </c>
    </row>
    <row r="36" spans="1:9" ht="15">
      <c r="A36" s="80"/>
      <c r="B36" s="101"/>
      <c r="C36" s="101"/>
      <c r="D36" s="102"/>
      <c r="E36" s="103"/>
      <c r="F36" s="83">
        <f>(Table353663[[#This Row],[Hours Worked]]*Table353663[[#This Row],[Hourly Rate]])+Table353663[[#This Row],[Benefits]]</f>
        <v>0</v>
      </c>
      <c r="G36" s="85"/>
      <c r="H36" s="84"/>
      <c r="I36" s="104">
        <f>SUM(Table353663[[#This Row],[243 Program]:[243 Admin]])</f>
        <v>0</v>
      </c>
    </row>
    <row r="37" spans="1:9" ht="15">
      <c r="A37" s="80"/>
      <c r="B37" s="101"/>
      <c r="C37" s="101"/>
      <c r="D37" s="102"/>
      <c r="E37" s="103"/>
      <c r="F37" s="83">
        <f>(Table353663[[#This Row],[Hours Worked]]*Table353663[[#This Row],[Hourly Rate]])+Table353663[[#This Row],[Benefits]]</f>
        <v>0</v>
      </c>
      <c r="G37" s="85"/>
      <c r="H37" s="84"/>
      <c r="I37" s="104">
        <f>SUM(Table353663[[#This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SUM(Table3563764[[#This Row],[243 Program]:[243 Admin]])</f>
        <v>0</v>
      </c>
    </row>
    <row r="45" spans="1:6" ht="15">
      <c r="A45" s="80"/>
      <c r="B45" s="117"/>
      <c r="C45" s="117"/>
      <c r="D45" s="117"/>
      <c r="E45" s="124"/>
      <c r="F45" s="139">
        <f>SUM(Table3563764[[#This Row],[243 Program]:[243 Admin]])</f>
        <v>0</v>
      </c>
    </row>
    <row r="46" spans="1:6" ht="15">
      <c r="A46" s="80"/>
      <c r="B46" s="117"/>
      <c r="C46" s="117"/>
      <c r="D46" s="117"/>
      <c r="E46" s="124"/>
      <c r="F46" s="139">
        <f>SUM(Table3563764[[#This Row],[243 Program]:[243 Admin]])</f>
        <v>0</v>
      </c>
    </row>
    <row r="47" spans="1:6" ht="15">
      <c r="A47" s="80"/>
      <c r="B47" s="117"/>
      <c r="C47" s="117"/>
      <c r="D47" s="117"/>
      <c r="E47" s="124"/>
      <c r="F47" s="139">
        <f>SUM(Table3563764[[#This Row],[243 Program]:[243 Admin]])</f>
        <v>0</v>
      </c>
    </row>
    <row r="48" spans="1:6" ht="15">
      <c r="A48" s="80"/>
      <c r="B48" s="118"/>
      <c r="C48" s="117"/>
      <c r="D48" s="117"/>
      <c r="E48" s="124"/>
      <c r="F48" s="139">
        <f>SUM(Table3563764[[#This Row],[243 Program]:[243 Admin]])</f>
        <v>0</v>
      </c>
    </row>
    <row r="49" spans="1:6" ht="15">
      <c r="A49" s="80"/>
      <c r="B49" s="118"/>
      <c r="C49" s="117"/>
      <c r="D49" s="117"/>
      <c r="E49" s="124"/>
      <c r="F49" s="139">
        <f>SUM(Table3563764[[#This Row],[243 Program]:[243 Admin]])</f>
        <v>0</v>
      </c>
    </row>
    <row r="50" spans="1:6" ht="15">
      <c r="A50" s="80"/>
      <c r="B50" s="118"/>
      <c r="C50" s="117"/>
      <c r="D50" s="117"/>
      <c r="E50" s="124"/>
      <c r="F50" s="139">
        <f>SUM(Table3563764[[#This Row],[243 Program]:[243 Admin]])</f>
        <v>0</v>
      </c>
    </row>
    <row r="51" spans="1:6" ht="15">
      <c r="A51" s="80"/>
      <c r="B51" s="118"/>
      <c r="C51" s="117"/>
      <c r="D51" s="117"/>
      <c r="E51" s="124"/>
      <c r="F51" s="139">
        <f>SUM(Table3563764[[#This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SUM(Table35623865[[#This Row],[243 Program]:[243 Admin]])</f>
        <v>0</v>
      </c>
    </row>
    <row r="58" spans="1:6" ht="15">
      <c r="A58" s="80"/>
      <c r="B58" s="123"/>
      <c r="C58" s="124"/>
      <c r="D58" s="85"/>
      <c r="E58" s="86"/>
      <c r="F58" s="83">
        <f>SUM(Table35623865[[#This Row],[243 Program]:[243 Admin]])</f>
        <v>0</v>
      </c>
    </row>
    <row r="59" spans="1:6" ht="15">
      <c r="A59" s="80"/>
      <c r="B59" s="123"/>
      <c r="C59" s="124"/>
      <c r="D59" s="85"/>
      <c r="E59" s="86"/>
      <c r="F59" s="83">
        <f>SUM(Table35623865[[#This Row],[243 Program]:[243 Admin]])</f>
        <v>0</v>
      </c>
    </row>
    <row r="60" spans="1:6" ht="15">
      <c r="A60" s="80"/>
      <c r="B60" s="123"/>
      <c r="C60" s="124"/>
      <c r="D60" s="85"/>
      <c r="E60" s="86"/>
      <c r="F60" s="83">
        <f>SUM(Table35623865[[#This Row],[243 Program]:[243 Admin]])</f>
        <v>0</v>
      </c>
    </row>
    <row r="61" spans="1:6" ht="15">
      <c r="A61" s="80"/>
      <c r="B61" s="123"/>
      <c r="C61" s="124"/>
      <c r="D61" s="85"/>
      <c r="E61" s="86"/>
      <c r="F61" s="83">
        <f>SUM(Table35623865[[#This Row],[243 Program]:[243 Admin]])</f>
        <v>0</v>
      </c>
    </row>
    <row r="62" spans="1:6" ht="15">
      <c r="A62" s="80"/>
      <c r="B62" s="123"/>
      <c r="C62" s="124"/>
      <c r="D62" s="85"/>
      <c r="E62" s="86"/>
      <c r="F62" s="83">
        <f>SUM(Table35623865[[#This Row],[243 Program]:[243 Admin]])</f>
        <v>0</v>
      </c>
    </row>
    <row r="63" spans="1:6" ht="15">
      <c r="A63" s="80"/>
      <c r="B63" s="123"/>
      <c r="C63" s="124"/>
      <c r="D63" s="85"/>
      <c r="E63" s="86"/>
      <c r="F63" s="83">
        <f>SUM(Table35623865[[#This Row],[243 Program]:[243 Admin]])</f>
        <v>0</v>
      </c>
    </row>
    <row r="64" spans="1:6" ht="15">
      <c r="A64" s="80"/>
      <c r="B64" s="123"/>
      <c r="C64" s="124"/>
      <c r="D64" s="85"/>
      <c r="E64" s="86"/>
      <c r="F64" s="83">
        <f>SUM(Table35623865[[#This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SUM(Table3562123966[[#This Row],[243 Program]:[243 Admin]])</f>
        <v>0</v>
      </c>
    </row>
    <row r="71" spans="1:6" ht="15">
      <c r="A71" s="80"/>
      <c r="B71" s="123"/>
      <c r="C71" s="124"/>
      <c r="D71" s="85"/>
      <c r="E71" s="86"/>
      <c r="F71" s="83">
        <f>SUM(Table3562123966[[#This Row],[243 Program]:[243 Admin]])</f>
        <v>0</v>
      </c>
    </row>
    <row r="72" spans="1:6" ht="15">
      <c r="A72" s="80"/>
      <c r="B72" s="123"/>
      <c r="C72" s="124"/>
      <c r="D72" s="85"/>
      <c r="E72" s="86"/>
      <c r="F72" s="83">
        <f>SUM(Table3562123966[[#This Row],[243 Program]:[243 Admin]])</f>
        <v>0</v>
      </c>
    </row>
    <row r="73" spans="1:6" ht="15">
      <c r="A73" s="80"/>
      <c r="B73" s="123"/>
      <c r="C73" s="124"/>
      <c r="D73" s="85"/>
      <c r="E73" s="86"/>
      <c r="F73" s="83">
        <f>SUM(Table3562123966[[#This Row],[243 Program]:[243 Admin]])</f>
        <v>0</v>
      </c>
    </row>
    <row r="74" spans="1:6" ht="15">
      <c r="A74" s="80"/>
      <c r="B74" s="123"/>
      <c r="C74" s="124"/>
      <c r="D74" s="85"/>
      <c r="E74" s="86"/>
      <c r="F74" s="83">
        <f>SUM(Table3562123966[[#This Row],[243 Program]:[243 Admin]])</f>
        <v>0</v>
      </c>
    </row>
    <row r="75" spans="1:6" ht="15">
      <c r="A75" s="80"/>
      <c r="B75" s="123"/>
      <c r="C75" s="124"/>
      <c r="D75" s="85"/>
      <c r="E75" s="86"/>
      <c r="F75" s="83">
        <f>SUM(Table3562123966[[#This Row],[243 Program]:[243 Admin]])</f>
        <v>0</v>
      </c>
    </row>
    <row r="76" spans="1:6" ht="15">
      <c r="A76" s="80"/>
      <c r="B76" s="123"/>
      <c r="C76" s="124"/>
      <c r="D76" s="85"/>
      <c r="E76" s="86"/>
      <c r="F76" s="83">
        <f>SUM(Table3562123966[[#This Row],[243 Program]:[243 Admin]])</f>
        <v>0</v>
      </c>
    </row>
    <row r="77" spans="1:6" ht="15">
      <c r="A77" s="80"/>
      <c r="B77" s="123"/>
      <c r="C77" s="124"/>
      <c r="D77" s="85"/>
      <c r="E77" s="86"/>
      <c r="F77" s="83">
        <f>SUM(Table3562123966[[#This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SUM(Table356212134067[[#This Row],[243 Program]:[243 Admin]])</f>
        <v>0</v>
      </c>
    </row>
    <row r="84" spans="1:6" ht="15">
      <c r="A84" s="80"/>
      <c r="B84" s="123"/>
      <c r="C84" s="124"/>
      <c r="D84" s="85"/>
      <c r="E84" s="86"/>
      <c r="F84" s="83">
        <f>SUM(Table356212134067[[#This Row],[243 Program]:[243 Admin]])</f>
        <v>0</v>
      </c>
    </row>
    <row r="85" spans="1:6" ht="15">
      <c r="A85" s="80"/>
      <c r="B85" s="123"/>
      <c r="C85" s="124"/>
      <c r="D85" s="85"/>
      <c r="E85" s="86"/>
      <c r="F85" s="83">
        <f>SUM(Table356212134067[[#This Row],[243 Program]:[243 Admin]])</f>
        <v>0</v>
      </c>
    </row>
    <row r="86" spans="1:6" ht="15">
      <c r="A86" s="80"/>
      <c r="B86" s="123"/>
      <c r="C86" s="124"/>
      <c r="D86" s="85"/>
      <c r="E86" s="86"/>
      <c r="F86" s="83">
        <f>SUM(Table356212134067[[#This Row],[243 Program]:[243 Admin]])</f>
        <v>0</v>
      </c>
    </row>
    <row r="87" spans="1:6" ht="15">
      <c r="A87" s="80"/>
      <c r="B87" s="123"/>
      <c r="C87" s="124"/>
      <c r="D87" s="85"/>
      <c r="E87" s="86"/>
      <c r="F87" s="83">
        <f>SUM(Table356212134067[[#This Row],[243 Program]:[243 Admin]])</f>
        <v>0</v>
      </c>
    </row>
    <row r="88" spans="1:6" ht="15">
      <c r="A88" s="80"/>
      <c r="B88" s="123"/>
      <c r="C88" s="124"/>
      <c r="D88" s="85"/>
      <c r="E88" s="86"/>
      <c r="F88" s="83">
        <f>SUM(Table356212134067[[#This Row],[243 Program]:[243 Admin]])</f>
        <v>0</v>
      </c>
    </row>
    <row r="89" spans="1:6" ht="15">
      <c r="A89" s="80"/>
      <c r="B89" s="123"/>
      <c r="C89" s="124"/>
      <c r="D89" s="85"/>
      <c r="E89" s="86"/>
      <c r="F89" s="83">
        <f>SUM(Table356212134067[[#This Row],[243 Program]:[243 Admin]])</f>
        <v>0</v>
      </c>
    </row>
    <row r="90" spans="1:6" ht="15">
      <c r="A90" s="80"/>
      <c r="B90" s="123"/>
      <c r="C90" s="124"/>
      <c r="D90" s="85"/>
      <c r="E90" s="86"/>
      <c r="F90" s="83">
        <f>SUM(Table356212134067[[#This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SUM(Table35621213144168[[#This Row],[243 Program]:[243 Admin]])</f>
        <v>0</v>
      </c>
    </row>
    <row r="97" spans="1:6" ht="15">
      <c r="A97" s="80"/>
      <c r="B97" s="123"/>
      <c r="C97" s="124"/>
      <c r="D97" s="85"/>
      <c r="E97" s="86"/>
      <c r="F97" s="83">
        <f>SUM(Table35621213144168[[#This Row],[243 Program]:[243 Admin]])</f>
        <v>0</v>
      </c>
    </row>
    <row r="98" spans="1:6" ht="15">
      <c r="A98" s="80"/>
      <c r="B98" s="123"/>
      <c r="C98" s="124"/>
      <c r="D98" s="85"/>
      <c r="E98" s="86"/>
      <c r="F98" s="83">
        <f>SUM(Table35621213144168[[#This Row],[243 Program]:[243 Admin]])</f>
        <v>0</v>
      </c>
    </row>
    <row r="99" spans="1:6" ht="15">
      <c r="A99" s="80"/>
      <c r="B99" s="123"/>
      <c r="C99" s="124"/>
      <c r="D99" s="85"/>
      <c r="E99" s="86"/>
      <c r="F99" s="83">
        <f>SUM(Table35621213144168[[#This Row],[243 Program]:[243 Admin]])</f>
        <v>0</v>
      </c>
    </row>
    <row r="100" spans="1:6" ht="15">
      <c r="A100" s="80"/>
      <c r="B100" s="123"/>
      <c r="C100" s="124"/>
      <c r="D100" s="85"/>
      <c r="E100" s="86"/>
      <c r="F100" s="83">
        <f>SUM(Table35621213144168[[#This Row],[243 Program]:[243 Admin]])</f>
        <v>0</v>
      </c>
    </row>
    <row r="101" spans="1:6" ht="15">
      <c r="A101" s="80"/>
      <c r="B101" s="123"/>
      <c r="C101" s="124"/>
      <c r="D101" s="85"/>
      <c r="E101" s="86"/>
      <c r="F101" s="83">
        <f>SUM(Table35621213144168[[#This Row],[243 Program]:[243 Admin]])</f>
        <v>0</v>
      </c>
    </row>
    <row r="102" spans="1:6" ht="15">
      <c r="A102" s="80"/>
      <c r="B102" s="123"/>
      <c r="C102" s="124"/>
      <c r="D102" s="85"/>
      <c r="E102" s="86"/>
      <c r="F102" s="83">
        <f>SUM(Table35621213144168[[#This Row],[243 Program]:[243 Admin]])</f>
        <v>0</v>
      </c>
    </row>
    <row r="103" spans="1:6" ht="15">
      <c r="A103" s="80"/>
      <c r="B103" s="123"/>
      <c r="C103" s="124"/>
      <c r="D103" s="85"/>
      <c r="E103" s="86"/>
      <c r="F103" s="83">
        <f>SUM(Table35621213144168[[#This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SUM(Table3562121314154269[[#This Row],[243 Program]:[243 Admin]])</f>
        <v>0</v>
      </c>
    </row>
    <row r="110" spans="1:6" ht="15">
      <c r="A110" s="80"/>
      <c r="B110" s="123"/>
      <c r="C110" s="124"/>
      <c r="D110" s="85"/>
      <c r="E110" s="86"/>
      <c r="F110" s="83">
        <f>SUM(Table3562121314154269[[#This Row],[243 Program]:[243 Admin]])</f>
        <v>0</v>
      </c>
    </row>
    <row r="111" spans="1:6" ht="15">
      <c r="A111" s="80"/>
      <c r="B111" s="123"/>
      <c r="C111" s="124"/>
      <c r="D111" s="85"/>
      <c r="E111" s="86"/>
      <c r="F111" s="83">
        <f>SUM(Table3562121314154269[[#This Row],[243 Program]:[243 Admin]])</f>
        <v>0</v>
      </c>
    </row>
    <row r="112" spans="1:6" ht="15">
      <c r="A112" s="80"/>
      <c r="B112" s="123"/>
      <c r="C112" s="124"/>
      <c r="D112" s="85"/>
      <c r="E112" s="86"/>
      <c r="F112" s="83">
        <f>SUM(Table3562121314154269[[#This Row],[243 Program]:[243 Admin]])</f>
        <v>0</v>
      </c>
    </row>
    <row r="113" spans="1:6" ht="15">
      <c r="A113" s="80"/>
      <c r="B113" s="123"/>
      <c r="C113" s="124"/>
      <c r="D113" s="85"/>
      <c r="E113" s="86"/>
      <c r="F113" s="83">
        <f>SUM(Table3562121314154269[[#This Row],[243 Program]:[243 Admin]])</f>
        <v>0</v>
      </c>
    </row>
    <row r="114" spans="1:6" ht="15">
      <c r="A114" s="80"/>
      <c r="B114" s="123"/>
      <c r="C114" s="124"/>
      <c r="D114" s="85"/>
      <c r="E114" s="86"/>
      <c r="F114" s="83">
        <f>SUM(Table3562121314154269[[#This Row],[243 Program]:[243 Admin]])</f>
        <v>0</v>
      </c>
    </row>
    <row r="115" spans="1:6" ht="15">
      <c r="A115" s="80"/>
      <c r="B115" s="123"/>
      <c r="C115" s="124"/>
      <c r="D115" s="85"/>
      <c r="E115" s="86"/>
      <c r="F115" s="83">
        <f>SUM(Table3562121314154269[[#This Row],[243 Program]:[243 Admin]])</f>
        <v>0</v>
      </c>
    </row>
    <row r="116" spans="1:6" ht="15">
      <c r="A116" s="80"/>
      <c r="B116" s="123"/>
      <c r="C116" s="124"/>
      <c r="D116" s="85"/>
      <c r="E116" s="86"/>
      <c r="F116" s="83">
        <f>SUM(Table3562121314154269[[#This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SUM(Table356212131415164370[[#This Row],[243 Program]:[243 Admin]])</f>
        <v>0</v>
      </c>
    </row>
    <row r="123" spans="1:6" ht="15">
      <c r="A123" s="80"/>
      <c r="B123" s="123"/>
      <c r="C123" s="124"/>
      <c r="D123" s="85"/>
      <c r="E123" s="86"/>
      <c r="F123" s="83">
        <f>SUM(Table356212131415164370[[#This Row],[243 Program]:[243 Admin]])</f>
        <v>0</v>
      </c>
    </row>
    <row r="124" spans="1:6" ht="15">
      <c r="A124" s="80"/>
      <c r="B124" s="123"/>
      <c r="C124" s="124"/>
      <c r="D124" s="85"/>
      <c r="E124" s="86"/>
      <c r="F124" s="83">
        <f>SUM(Table356212131415164370[[#This Row],[243 Program]:[243 Admin]])</f>
        <v>0</v>
      </c>
    </row>
    <row r="125" spans="1:6" ht="15">
      <c r="A125" s="80"/>
      <c r="B125" s="123"/>
      <c r="C125" s="124"/>
      <c r="D125" s="85"/>
      <c r="E125" s="86"/>
      <c r="F125" s="83">
        <f>SUM(Table356212131415164370[[#This Row],[243 Program]:[243 Admin]])</f>
        <v>0</v>
      </c>
    </row>
    <row r="126" spans="1:6" ht="15">
      <c r="A126" s="80"/>
      <c r="B126" s="123"/>
      <c r="C126" s="124"/>
      <c r="D126" s="85"/>
      <c r="E126" s="86"/>
      <c r="F126" s="83">
        <f>SUM(Table356212131415164370[[#This Row],[243 Program]:[243 Admin]])</f>
        <v>0</v>
      </c>
    </row>
    <row r="127" spans="1:6" ht="15">
      <c r="A127" s="80"/>
      <c r="B127" s="123"/>
      <c r="C127" s="124"/>
      <c r="D127" s="85"/>
      <c r="E127" s="86"/>
      <c r="F127" s="83">
        <f>SUM(Table356212131415164370[[#This Row],[243 Program]:[243 Admin]])</f>
        <v>0</v>
      </c>
    </row>
    <row r="128" spans="1:6" ht="15">
      <c r="A128" s="80"/>
      <c r="B128" s="123"/>
      <c r="C128" s="124"/>
      <c r="D128" s="85"/>
      <c r="E128" s="86"/>
      <c r="F128" s="83">
        <f>SUM(Table356212131415164370[[#This Row],[243 Program]:[243 Admin]])</f>
        <v>0</v>
      </c>
    </row>
    <row r="129" spans="1:6" ht="15">
      <c r="A129" s="80"/>
      <c r="B129" s="123"/>
      <c r="C129" s="124"/>
      <c r="D129" s="85"/>
      <c r="E129" s="86"/>
      <c r="F129" s="83">
        <f>SUM(Table356212131415164370[[#This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6"/>
    <tablePart r:id="rId1"/>
    <tablePart r:id="rId4"/>
    <tablePart r:id="rId2"/>
    <tablePart r:id="rId7"/>
    <tablePart r:id="rId9"/>
    <tablePart r:id="rId5"/>
    <tablePart r:id="rId8"/>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0"/>
  <sheetViews>
    <sheetView workbookViewId="0" topLeftCell="A1">
      <selection activeCell="A41" sqref="A41:F41"/>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Table31771[[#This Row],[Monthly Salary]]+Table31771[[#This Row],[Monthly Benefits]]</f>
        <v>0</v>
      </c>
      <c r="F4" s="82"/>
      <c r="G4" s="84"/>
      <c r="H4" s="87">
        <f>SUM(Table31771[[#This Row],[243 Program ]:[243 Admin]])</f>
        <v>0</v>
      </c>
    </row>
    <row r="5" spans="1:8" ht="15">
      <c r="A5" s="80"/>
      <c r="B5" s="81"/>
      <c r="C5" s="82"/>
      <c r="D5" s="82"/>
      <c r="E5" s="83">
        <f>Table31771[[#This Row],[Monthly Salary]]+Table31771[[#This Row],[Monthly Benefits]]</f>
        <v>0</v>
      </c>
      <c r="F5" s="82"/>
      <c r="G5" s="84"/>
      <c r="H5" s="87">
        <f>SUM(Table31771[[#This Row],[243 Program ]:[243 Admin]])</f>
        <v>0</v>
      </c>
    </row>
    <row r="6" spans="1:8" ht="15">
      <c r="A6" s="80"/>
      <c r="B6" s="81"/>
      <c r="C6" s="82"/>
      <c r="D6" s="82"/>
      <c r="E6" s="83">
        <f>Table31771[[#This Row],[Monthly Salary]]+Table31771[[#This Row],[Monthly Benefits]]</f>
        <v>0</v>
      </c>
      <c r="F6" s="82"/>
      <c r="G6" s="84"/>
      <c r="H6" s="87">
        <f>SUM(Table31771[[#This Row],[243 Program ]:[243 Admin]])</f>
        <v>0</v>
      </c>
    </row>
    <row r="7" spans="1:8" ht="15">
      <c r="A7" s="80"/>
      <c r="B7" s="81"/>
      <c r="C7" s="82"/>
      <c r="D7" s="82"/>
      <c r="E7" s="83">
        <f>Table31771[[#This Row],[Monthly Salary]]+Table31771[[#This Row],[Monthly Benefits]]</f>
        <v>0</v>
      </c>
      <c r="F7" s="82"/>
      <c r="G7" s="84"/>
      <c r="H7" s="87">
        <f>SUM(Table31771[[#This Row],[243 Program ]:[243 Admin]])</f>
        <v>0</v>
      </c>
    </row>
    <row r="8" spans="1:8" ht="15">
      <c r="A8" s="80"/>
      <c r="B8" s="81"/>
      <c r="C8" s="82"/>
      <c r="D8" s="82"/>
      <c r="E8" s="83">
        <f>Table31771[[#This Row],[Monthly Salary]]+Table31771[[#This Row],[Monthly Benefits]]</f>
        <v>0</v>
      </c>
      <c r="F8" s="82"/>
      <c r="G8" s="84"/>
      <c r="H8" s="87">
        <f>SUM(Table31771[[#This Row],[243 Program ]:[243 Admin]])</f>
        <v>0</v>
      </c>
    </row>
    <row r="9" spans="1:8" ht="15">
      <c r="A9" s="80"/>
      <c r="B9" s="81"/>
      <c r="C9" s="82"/>
      <c r="D9" s="82"/>
      <c r="E9" s="83">
        <f>Table31771[[#This Row],[Monthly Salary]]+Table31771[[#This Row],[Monthly Benefits]]</f>
        <v>0</v>
      </c>
      <c r="F9" s="82"/>
      <c r="G9" s="84"/>
      <c r="H9" s="87">
        <f>SUM(Table31771[[#This Row],[243 Program ]:[243 Admin]])</f>
        <v>0</v>
      </c>
    </row>
    <row r="10" spans="1:8" ht="15">
      <c r="A10" s="80"/>
      <c r="B10" s="81"/>
      <c r="C10" s="82"/>
      <c r="D10" s="82"/>
      <c r="E10" s="83">
        <f>Table31771[[#This Row],[Monthly Salary]]+Table31771[[#This Row],[Monthly Benefits]]</f>
        <v>0</v>
      </c>
      <c r="F10" s="82"/>
      <c r="G10" s="84"/>
      <c r="H10" s="87">
        <f>SUM(Table31771[[#This Row],[243 Program ]:[243 Admin]])</f>
        <v>0</v>
      </c>
    </row>
    <row r="11" spans="1:8" ht="15">
      <c r="A11" s="80"/>
      <c r="B11" s="81"/>
      <c r="C11" s="82"/>
      <c r="D11" s="82"/>
      <c r="E11" s="83">
        <f>Table31771[[#This Row],[Monthly Salary]]+Table31771[[#This Row],[Monthly Benefits]]</f>
        <v>0</v>
      </c>
      <c r="F11" s="82"/>
      <c r="G11" s="84"/>
      <c r="H11" s="87">
        <f>SUM(Table31771[[#This Row],[243 Program ]:[243 Admin]])</f>
        <v>0</v>
      </c>
    </row>
    <row r="12" spans="1:8" ht="15">
      <c r="A12" s="80"/>
      <c r="B12" s="81"/>
      <c r="C12" s="82"/>
      <c r="D12" s="82"/>
      <c r="E12" s="83">
        <f>Table31771[[#This Row],[Monthly Salary]]+Table31771[[#This Row],[Monthly Benefits]]</f>
        <v>0</v>
      </c>
      <c r="F12" s="82"/>
      <c r="G12" s="84"/>
      <c r="H12" s="87">
        <f>SUM(Table31771[[#This Row],[243 Program ]:[243 Admin]])</f>
        <v>0</v>
      </c>
    </row>
    <row r="13" spans="1:8" ht="15">
      <c r="A13" s="80"/>
      <c r="B13" s="81"/>
      <c r="C13" s="82"/>
      <c r="D13" s="82"/>
      <c r="E13" s="83">
        <f>Table31771[[#This Row],[Monthly Salary]]+Table31771[[#This Row],[Monthly Benefits]]</f>
        <v>0</v>
      </c>
      <c r="F13" s="82"/>
      <c r="G13" s="84"/>
      <c r="H13" s="87">
        <f>SUM(Table31771[[#This Row],[243 Program ]:[243 Admin]])</f>
        <v>0</v>
      </c>
    </row>
    <row r="14" spans="1:8" ht="15">
      <c r="A14" s="80"/>
      <c r="B14" s="81"/>
      <c r="C14" s="82"/>
      <c r="D14" s="82"/>
      <c r="E14" s="83">
        <f>Table31771[[#This Row],[Monthly Salary]]+Table31771[[#This Row],[Monthly Benefits]]</f>
        <v>0</v>
      </c>
      <c r="F14" s="82"/>
      <c r="G14" s="84"/>
      <c r="H14" s="87">
        <f>SUM(Table31771[[#This Row],[243 Program ]:[243 Admin]])</f>
        <v>0</v>
      </c>
    </row>
    <row r="15" spans="1:8" ht="15">
      <c r="A15" s="80"/>
      <c r="B15" s="81"/>
      <c r="C15" s="82"/>
      <c r="D15" s="82"/>
      <c r="E15" s="83">
        <f>Table31771[[#This Row],[Monthly Salary]]+Table31771[[#This Row],[Monthly Benefits]]</f>
        <v>0</v>
      </c>
      <c r="F15" s="82"/>
      <c r="G15" s="84"/>
      <c r="H15" s="87">
        <f>SUM(Table31771[[#This Row],[243 Program ]:[243 Admin]])</f>
        <v>0</v>
      </c>
    </row>
    <row r="16" spans="1:8" ht="15">
      <c r="A16" s="80"/>
      <c r="B16" s="81"/>
      <c r="C16" s="82"/>
      <c r="D16" s="82"/>
      <c r="E16" s="83">
        <f>Table31771[[#This Row],[Monthly Salary]]+Table31771[[#This Row],[Monthly Benefits]]</f>
        <v>0</v>
      </c>
      <c r="F16" s="82"/>
      <c r="G16" s="84"/>
      <c r="H16" s="87">
        <f>SUM(Table31771[[#This Row],[243 Program ]:[243 Admin]])</f>
        <v>0</v>
      </c>
    </row>
    <row r="17" spans="1:8" ht="15">
      <c r="A17" s="80"/>
      <c r="B17" s="81"/>
      <c r="C17" s="82"/>
      <c r="D17" s="82"/>
      <c r="E17" s="83">
        <f>Table31771[[#This Row],[Monthly Salary]]+Table31771[[#This Row],[Monthly Benefits]]</f>
        <v>0</v>
      </c>
      <c r="F17" s="82"/>
      <c r="G17" s="84"/>
      <c r="H17" s="87">
        <f>SUM(Table31771[[#This Row],[243 Program ]:[243 Admin]])</f>
        <v>0</v>
      </c>
    </row>
    <row r="18" spans="1:8" ht="15">
      <c r="A18" s="80"/>
      <c r="B18" s="81"/>
      <c r="C18" s="82"/>
      <c r="D18" s="82"/>
      <c r="E18" s="83">
        <f>Table31771[[#This Row],[Monthly Salary]]+Table31771[[#This Row],[Monthly Benefits]]</f>
        <v>0</v>
      </c>
      <c r="F18" s="82"/>
      <c r="G18" s="84"/>
      <c r="H18" s="87">
        <f>SUM(Table31771[[#This Row],[243 Program ]:[243 Admin]])</f>
        <v>0</v>
      </c>
    </row>
    <row r="19" spans="1:8" ht="15">
      <c r="A19" s="88"/>
      <c r="B19" s="89"/>
      <c r="C19" s="90"/>
      <c r="D19" s="90"/>
      <c r="E19" s="91">
        <f>Table31771[[#This Row],[Monthly Salary]]+Table31771[[#This Row],[Monthly Benefits]]</f>
        <v>0</v>
      </c>
      <c r="F19" s="90"/>
      <c r="G19" s="92"/>
      <c r="H19" s="87">
        <f>SUM(Table31771[[#This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(Table351872[[#This Row],[Hours Worked]]*Table351872[[#This Row],[Hourly Rate]])+Table351872[[#This Row],[Benefits]]</f>
        <v>0</v>
      </c>
      <c r="G25" s="85"/>
      <c r="H25" s="84"/>
      <c r="I25" s="104">
        <f>SUM(Table351872[[#This Row],[243 Program]:[243 Admin]])</f>
        <v>0</v>
      </c>
    </row>
    <row r="26" spans="1:9" ht="15">
      <c r="A26" s="80"/>
      <c r="B26" s="101"/>
      <c r="C26" s="101"/>
      <c r="D26" s="102"/>
      <c r="E26" s="103"/>
      <c r="F26" s="83">
        <f>(Table351872[[#This Row],[Hours Worked]]*Table351872[[#This Row],[Hourly Rate]])+Table351872[[#This Row],[Benefits]]</f>
        <v>0</v>
      </c>
      <c r="G26" s="85"/>
      <c r="H26" s="84"/>
      <c r="I26" s="104">
        <f>SUM(Table351872[[#This Row],[243 Program]:[243 Admin]])</f>
        <v>0</v>
      </c>
    </row>
    <row r="27" spans="1:9" ht="15">
      <c r="A27" s="80"/>
      <c r="B27" s="101"/>
      <c r="C27" s="101"/>
      <c r="D27" s="102"/>
      <c r="E27" s="103"/>
      <c r="F27" s="83">
        <f>(Table351872[[#This Row],[Hours Worked]]*Table351872[[#This Row],[Hourly Rate]])+Table351872[[#This Row],[Benefits]]</f>
        <v>0</v>
      </c>
      <c r="G27" s="85"/>
      <c r="H27" s="84"/>
      <c r="I27" s="104">
        <f>SUM(Table351872[[#This Row],[243 Program]:[243 Admin]])</f>
        <v>0</v>
      </c>
    </row>
    <row r="28" spans="1:9" ht="15">
      <c r="A28" s="80"/>
      <c r="B28" s="101"/>
      <c r="C28" s="101"/>
      <c r="D28" s="102"/>
      <c r="E28" s="103"/>
      <c r="F28" s="83">
        <f>(Table351872[[#This Row],[Hours Worked]]*Table351872[[#This Row],[Hourly Rate]])+Table351872[[#This Row],[Benefits]]</f>
        <v>0</v>
      </c>
      <c r="G28" s="85"/>
      <c r="H28" s="84"/>
      <c r="I28" s="104">
        <f>SUM(Table351872[[#This Row],[243 Program]:[243 Admin]])</f>
        <v>0</v>
      </c>
    </row>
    <row r="29" spans="1:9" ht="15">
      <c r="A29" s="80"/>
      <c r="B29" s="101"/>
      <c r="C29" s="101"/>
      <c r="D29" s="102"/>
      <c r="E29" s="103"/>
      <c r="F29" s="83">
        <f>(Table351872[[#This Row],[Hours Worked]]*Table351872[[#This Row],[Hourly Rate]])+Table351872[[#This Row],[Benefits]]</f>
        <v>0</v>
      </c>
      <c r="G29" s="85"/>
      <c r="H29" s="84"/>
      <c r="I29" s="104">
        <f>SUM(Table351872[[#This Row],[243 Program]:[243 Admin]])</f>
        <v>0</v>
      </c>
    </row>
    <row r="30" spans="1:9" ht="15">
      <c r="A30" s="80"/>
      <c r="B30" s="101"/>
      <c r="C30" s="101"/>
      <c r="D30" s="102"/>
      <c r="E30" s="103"/>
      <c r="F30" s="83">
        <f>(Table351872[[#This Row],[Hours Worked]]*Table351872[[#This Row],[Hourly Rate]])+Table351872[[#This Row],[Benefits]]</f>
        <v>0</v>
      </c>
      <c r="G30" s="85"/>
      <c r="H30" s="84"/>
      <c r="I30" s="104">
        <f>SUM(Table351872[[#This Row],[243 Program]:[243 Admin]])</f>
        <v>0</v>
      </c>
    </row>
    <row r="31" spans="1:9" ht="15">
      <c r="A31" s="80"/>
      <c r="B31" s="101"/>
      <c r="C31" s="101"/>
      <c r="D31" s="102"/>
      <c r="E31" s="103"/>
      <c r="F31" s="83">
        <f>(Table351872[[#This Row],[Hours Worked]]*Table351872[[#This Row],[Hourly Rate]])+Table351872[[#This Row],[Benefits]]</f>
        <v>0</v>
      </c>
      <c r="G31" s="85"/>
      <c r="H31" s="84"/>
      <c r="I31" s="104">
        <f>SUM(Table351872[[#This Row],[243 Program]:[243 Admin]])</f>
        <v>0</v>
      </c>
    </row>
    <row r="32" spans="1:9" ht="15">
      <c r="A32" s="80"/>
      <c r="B32" s="101"/>
      <c r="C32" s="101"/>
      <c r="D32" s="102"/>
      <c r="E32" s="103"/>
      <c r="F32" s="83">
        <f>(Table351872[[#This Row],[Hours Worked]]*Table351872[[#This Row],[Hourly Rate]])+Table351872[[#This Row],[Benefits]]</f>
        <v>0</v>
      </c>
      <c r="G32" s="85"/>
      <c r="H32" s="84"/>
      <c r="I32" s="104">
        <f>SUM(Table351872[[#This Row],[243 Program]:[243 Admin]])</f>
        <v>0</v>
      </c>
    </row>
    <row r="33" spans="1:9" ht="15">
      <c r="A33" s="80"/>
      <c r="B33" s="101"/>
      <c r="C33" s="101"/>
      <c r="D33" s="102"/>
      <c r="E33" s="103"/>
      <c r="F33" s="83">
        <f>(Table351872[[#This Row],[Hours Worked]]*Table351872[[#This Row],[Hourly Rate]])+Table351872[[#This Row],[Benefits]]</f>
        <v>0</v>
      </c>
      <c r="G33" s="85"/>
      <c r="H33" s="84"/>
      <c r="I33" s="104">
        <f>SUM(Table351872[[#This Row],[243 Program]:[243 Admin]])</f>
        <v>0</v>
      </c>
    </row>
    <row r="34" spans="1:9" ht="15">
      <c r="A34" s="80"/>
      <c r="B34" s="101"/>
      <c r="C34" s="101"/>
      <c r="D34" s="102"/>
      <c r="E34" s="103"/>
      <c r="F34" s="83">
        <f>(Table351872[[#This Row],[Hours Worked]]*Table351872[[#This Row],[Hourly Rate]])+Table351872[[#This Row],[Benefits]]</f>
        <v>0</v>
      </c>
      <c r="G34" s="85"/>
      <c r="H34" s="84"/>
      <c r="I34" s="104">
        <f>SUM(Table351872[[#This Row],[243 Program]:[243 Admin]])</f>
        <v>0</v>
      </c>
    </row>
    <row r="35" spans="1:9" ht="15">
      <c r="A35" s="80"/>
      <c r="B35" s="101"/>
      <c r="C35" s="101"/>
      <c r="D35" s="102"/>
      <c r="E35" s="103"/>
      <c r="F35" s="83">
        <f>(Table351872[[#This Row],[Hours Worked]]*Table351872[[#This Row],[Hourly Rate]])+Table351872[[#This Row],[Benefits]]</f>
        <v>0</v>
      </c>
      <c r="G35" s="85"/>
      <c r="H35" s="84"/>
      <c r="I35" s="104">
        <f>SUM(Table351872[[#This Row],[243 Program]:[243 Admin]])</f>
        <v>0</v>
      </c>
    </row>
    <row r="36" spans="1:9" ht="15">
      <c r="A36" s="80"/>
      <c r="B36" s="101"/>
      <c r="C36" s="101"/>
      <c r="D36" s="102"/>
      <c r="E36" s="103"/>
      <c r="F36" s="83">
        <f>(Table351872[[#This Row],[Hours Worked]]*Table351872[[#This Row],[Hourly Rate]])+Table351872[[#This Row],[Benefits]]</f>
        <v>0</v>
      </c>
      <c r="G36" s="85"/>
      <c r="H36" s="84"/>
      <c r="I36" s="104">
        <f>SUM(Table351872[[#This Row],[243 Program]:[243 Admin]])</f>
        <v>0</v>
      </c>
    </row>
    <row r="37" spans="1:9" ht="15">
      <c r="A37" s="80"/>
      <c r="B37" s="101"/>
      <c r="C37" s="101"/>
      <c r="D37" s="102"/>
      <c r="E37" s="103"/>
      <c r="F37" s="83">
        <f>(Table351872[[#This Row],[Hours Worked]]*Table351872[[#This Row],[Hourly Rate]])+Table351872[[#This Row],[Benefits]]</f>
        <v>0</v>
      </c>
      <c r="G37" s="85"/>
      <c r="H37" s="84"/>
      <c r="I37" s="104">
        <f>SUM(Table351872[[#This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SUM(Table3561973[[#This Row],[243 Program]:[243 Admin]])</f>
        <v>0</v>
      </c>
    </row>
    <row r="45" spans="1:6" ht="15">
      <c r="A45" s="80"/>
      <c r="B45" s="117"/>
      <c r="C45" s="117"/>
      <c r="D45" s="117"/>
      <c r="E45" s="124"/>
      <c r="F45" s="139">
        <f>SUM(Table3561973[[#This Row],[243 Program]:[243 Admin]])</f>
        <v>0</v>
      </c>
    </row>
    <row r="46" spans="1:6" ht="15">
      <c r="A46" s="80"/>
      <c r="B46" s="117"/>
      <c r="C46" s="117"/>
      <c r="D46" s="117"/>
      <c r="E46" s="124"/>
      <c r="F46" s="139">
        <f>SUM(Table3561973[[#This Row],[243 Program]:[243 Admin]])</f>
        <v>0</v>
      </c>
    </row>
    <row r="47" spans="1:6" ht="15">
      <c r="A47" s="80"/>
      <c r="B47" s="117"/>
      <c r="C47" s="117"/>
      <c r="D47" s="117"/>
      <c r="E47" s="124"/>
      <c r="F47" s="139">
        <f>SUM(Table3561973[[#This Row],[243 Program]:[243 Admin]])</f>
        <v>0</v>
      </c>
    </row>
    <row r="48" spans="1:6" ht="15">
      <c r="A48" s="80"/>
      <c r="B48" s="118"/>
      <c r="C48" s="117"/>
      <c r="D48" s="117"/>
      <c r="E48" s="124"/>
      <c r="F48" s="139">
        <f>SUM(Table3561973[[#This Row],[243 Program]:[243 Admin]])</f>
        <v>0</v>
      </c>
    </row>
    <row r="49" spans="1:6" ht="15">
      <c r="A49" s="80"/>
      <c r="B49" s="118"/>
      <c r="C49" s="117"/>
      <c r="D49" s="117"/>
      <c r="E49" s="124"/>
      <c r="F49" s="139">
        <f>SUM(Table3561973[[#This Row],[243 Program]:[243 Admin]])</f>
        <v>0</v>
      </c>
    </row>
    <row r="50" spans="1:6" ht="15">
      <c r="A50" s="80"/>
      <c r="B50" s="118"/>
      <c r="C50" s="117"/>
      <c r="D50" s="117"/>
      <c r="E50" s="124"/>
      <c r="F50" s="139">
        <f>SUM(Table3561973[[#This Row],[243 Program]:[243 Admin]])</f>
        <v>0</v>
      </c>
    </row>
    <row r="51" spans="1:6" ht="15">
      <c r="A51" s="80"/>
      <c r="B51" s="118"/>
      <c r="C51" s="117"/>
      <c r="D51" s="117"/>
      <c r="E51" s="124"/>
      <c r="F51" s="139">
        <f>SUM(Table3561973[[#This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SUM(Table35622074[[#This Row],[243 Program]:[243 Admin]])</f>
        <v>0</v>
      </c>
    </row>
    <row r="58" spans="1:6" ht="15">
      <c r="A58" s="80"/>
      <c r="B58" s="123"/>
      <c r="C58" s="124"/>
      <c r="D58" s="85"/>
      <c r="E58" s="86"/>
      <c r="F58" s="83">
        <f>SUM(Table35622074[[#This Row],[243 Program]:[243 Admin]])</f>
        <v>0</v>
      </c>
    </row>
    <row r="59" spans="1:6" ht="15">
      <c r="A59" s="80"/>
      <c r="B59" s="123"/>
      <c r="C59" s="124"/>
      <c r="D59" s="85"/>
      <c r="E59" s="86"/>
      <c r="F59" s="83">
        <f>SUM(Table35622074[[#This Row],[243 Program]:[243 Admin]])</f>
        <v>0</v>
      </c>
    </row>
    <row r="60" spans="1:6" ht="15">
      <c r="A60" s="80"/>
      <c r="B60" s="123"/>
      <c r="C60" s="124"/>
      <c r="D60" s="85"/>
      <c r="E60" s="86"/>
      <c r="F60" s="83">
        <f>SUM(Table35622074[[#This Row],[243 Program]:[243 Admin]])</f>
        <v>0</v>
      </c>
    </row>
    <row r="61" spans="1:6" ht="15">
      <c r="A61" s="80"/>
      <c r="B61" s="123"/>
      <c r="C61" s="124"/>
      <c r="D61" s="85"/>
      <c r="E61" s="86"/>
      <c r="F61" s="83">
        <f>SUM(Table35622074[[#This Row],[243 Program]:[243 Admin]])</f>
        <v>0</v>
      </c>
    </row>
    <row r="62" spans="1:6" ht="15">
      <c r="A62" s="80"/>
      <c r="B62" s="123"/>
      <c r="C62" s="124"/>
      <c r="D62" s="85"/>
      <c r="E62" s="86"/>
      <c r="F62" s="83">
        <f>SUM(Table35622074[[#This Row],[243 Program]:[243 Admin]])</f>
        <v>0</v>
      </c>
    </row>
    <row r="63" spans="1:6" ht="15">
      <c r="A63" s="80"/>
      <c r="B63" s="123"/>
      <c r="C63" s="124"/>
      <c r="D63" s="85"/>
      <c r="E63" s="86"/>
      <c r="F63" s="83">
        <f>SUM(Table35622074[[#This Row],[243 Program]:[243 Admin]])</f>
        <v>0</v>
      </c>
    </row>
    <row r="64" spans="1:6" ht="15">
      <c r="A64" s="80"/>
      <c r="B64" s="123"/>
      <c r="C64" s="124"/>
      <c r="D64" s="85"/>
      <c r="E64" s="86"/>
      <c r="F64" s="83">
        <f>SUM(Table35622074[[#This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SUM(Table3562122175[[#This Row],[243 Program]:[243 Admin]])</f>
        <v>0</v>
      </c>
    </row>
    <row r="71" spans="1:6" ht="15">
      <c r="A71" s="80"/>
      <c r="B71" s="123"/>
      <c r="C71" s="124"/>
      <c r="D71" s="85"/>
      <c r="E71" s="86"/>
      <c r="F71" s="83">
        <f>SUM(Table3562122175[[#This Row],[243 Program]:[243 Admin]])</f>
        <v>0</v>
      </c>
    </row>
    <row r="72" spans="1:6" ht="15">
      <c r="A72" s="80"/>
      <c r="B72" s="123"/>
      <c r="C72" s="124"/>
      <c r="D72" s="85"/>
      <c r="E72" s="86"/>
      <c r="F72" s="83">
        <f>SUM(Table3562122175[[#This Row],[243 Program]:[243 Admin]])</f>
        <v>0</v>
      </c>
    </row>
    <row r="73" spans="1:6" ht="15">
      <c r="A73" s="80"/>
      <c r="B73" s="123"/>
      <c r="C73" s="124"/>
      <c r="D73" s="85"/>
      <c r="E73" s="86"/>
      <c r="F73" s="83">
        <f>SUM(Table3562122175[[#This Row],[243 Program]:[243 Admin]])</f>
        <v>0</v>
      </c>
    </row>
    <row r="74" spans="1:6" ht="15">
      <c r="A74" s="80"/>
      <c r="B74" s="123"/>
      <c r="C74" s="124"/>
      <c r="D74" s="85"/>
      <c r="E74" s="86"/>
      <c r="F74" s="83">
        <f>SUM(Table3562122175[[#This Row],[243 Program]:[243 Admin]])</f>
        <v>0</v>
      </c>
    </row>
    <row r="75" spans="1:6" ht="15">
      <c r="A75" s="80"/>
      <c r="B75" s="123"/>
      <c r="C75" s="124"/>
      <c r="D75" s="85"/>
      <c r="E75" s="86"/>
      <c r="F75" s="83">
        <f>SUM(Table3562122175[[#This Row],[243 Program]:[243 Admin]])</f>
        <v>0</v>
      </c>
    </row>
    <row r="76" spans="1:6" ht="15">
      <c r="A76" s="80"/>
      <c r="B76" s="123"/>
      <c r="C76" s="124"/>
      <c r="D76" s="85"/>
      <c r="E76" s="86"/>
      <c r="F76" s="83">
        <f>SUM(Table3562122175[[#This Row],[243 Program]:[243 Admin]])</f>
        <v>0</v>
      </c>
    </row>
    <row r="77" spans="1:6" ht="15">
      <c r="A77" s="80"/>
      <c r="B77" s="123"/>
      <c r="C77" s="124"/>
      <c r="D77" s="85"/>
      <c r="E77" s="86"/>
      <c r="F77" s="83">
        <f>SUM(Table3562122175[[#This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SUM(Table356212132276[[#This Row],[243 Program]:[243 Admin]])</f>
        <v>0</v>
      </c>
    </row>
    <row r="84" spans="1:6" ht="15">
      <c r="A84" s="80"/>
      <c r="B84" s="123"/>
      <c r="C84" s="124"/>
      <c r="D84" s="85"/>
      <c r="E84" s="86"/>
      <c r="F84" s="83">
        <f>SUM(Table356212132276[[#This Row],[243 Program]:[243 Admin]])</f>
        <v>0</v>
      </c>
    </row>
    <row r="85" spans="1:6" ht="15">
      <c r="A85" s="80"/>
      <c r="B85" s="123"/>
      <c r="C85" s="124"/>
      <c r="D85" s="85"/>
      <c r="E85" s="86"/>
      <c r="F85" s="83">
        <f>SUM(Table356212132276[[#This Row],[243 Program]:[243 Admin]])</f>
        <v>0</v>
      </c>
    </row>
    <row r="86" spans="1:6" ht="15">
      <c r="A86" s="80"/>
      <c r="B86" s="123"/>
      <c r="C86" s="124"/>
      <c r="D86" s="85"/>
      <c r="E86" s="86"/>
      <c r="F86" s="83">
        <f>SUM(Table356212132276[[#This Row],[243 Program]:[243 Admin]])</f>
        <v>0</v>
      </c>
    </row>
    <row r="87" spans="1:6" ht="15">
      <c r="A87" s="80"/>
      <c r="B87" s="123"/>
      <c r="C87" s="124"/>
      <c r="D87" s="85"/>
      <c r="E87" s="86"/>
      <c r="F87" s="83">
        <f>SUM(Table356212132276[[#This Row],[243 Program]:[243 Admin]])</f>
        <v>0</v>
      </c>
    </row>
    <row r="88" spans="1:6" ht="15">
      <c r="A88" s="80"/>
      <c r="B88" s="123"/>
      <c r="C88" s="124"/>
      <c r="D88" s="85"/>
      <c r="E88" s="86"/>
      <c r="F88" s="83">
        <f>SUM(Table356212132276[[#This Row],[243 Program]:[243 Admin]])</f>
        <v>0</v>
      </c>
    </row>
    <row r="89" spans="1:6" ht="15">
      <c r="A89" s="80"/>
      <c r="B89" s="123"/>
      <c r="C89" s="124"/>
      <c r="D89" s="85"/>
      <c r="E89" s="86"/>
      <c r="F89" s="83">
        <f>SUM(Table356212132276[[#This Row],[243 Program]:[243 Admin]])</f>
        <v>0</v>
      </c>
    </row>
    <row r="90" spans="1:6" ht="15">
      <c r="A90" s="80"/>
      <c r="B90" s="123"/>
      <c r="C90" s="124"/>
      <c r="D90" s="85"/>
      <c r="E90" s="86"/>
      <c r="F90" s="83">
        <f>SUM(Table356212132276[[#This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SUM(Table35621213142377[[#This Row],[243 Program]:[243 Admin]])</f>
        <v>0</v>
      </c>
    </row>
    <row r="97" spans="1:6" ht="15">
      <c r="A97" s="80"/>
      <c r="B97" s="123"/>
      <c r="C97" s="124"/>
      <c r="D97" s="85"/>
      <c r="E97" s="86"/>
      <c r="F97" s="83">
        <f>SUM(Table35621213142377[[#This Row],[243 Program]:[243 Admin]])</f>
        <v>0</v>
      </c>
    </row>
    <row r="98" spans="1:6" ht="15">
      <c r="A98" s="80"/>
      <c r="B98" s="123"/>
      <c r="C98" s="124"/>
      <c r="D98" s="85"/>
      <c r="E98" s="86"/>
      <c r="F98" s="83">
        <f>SUM(Table35621213142377[[#This Row],[243 Program]:[243 Admin]])</f>
        <v>0</v>
      </c>
    </row>
    <row r="99" spans="1:6" ht="15">
      <c r="A99" s="80"/>
      <c r="B99" s="123"/>
      <c r="C99" s="124"/>
      <c r="D99" s="85"/>
      <c r="E99" s="86"/>
      <c r="F99" s="83">
        <f>SUM(Table35621213142377[[#This Row],[243 Program]:[243 Admin]])</f>
        <v>0</v>
      </c>
    </row>
    <row r="100" spans="1:6" ht="15">
      <c r="A100" s="80"/>
      <c r="B100" s="123"/>
      <c r="C100" s="124"/>
      <c r="D100" s="85"/>
      <c r="E100" s="86"/>
      <c r="F100" s="83">
        <f>SUM(Table35621213142377[[#This Row],[243 Program]:[243 Admin]])</f>
        <v>0</v>
      </c>
    </row>
    <row r="101" spans="1:6" ht="15">
      <c r="A101" s="80"/>
      <c r="B101" s="123"/>
      <c r="C101" s="124"/>
      <c r="D101" s="85"/>
      <c r="E101" s="86"/>
      <c r="F101" s="83">
        <f>SUM(Table35621213142377[[#This Row],[243 Program]:[243 Admin]])</f>
        <v>0</v>
      </c>
    </row>
    <row r="102" spans="1:6" ht="15">
      <c r="A102" s="80"/>
      <c r="B102" s="123"/>
      <c r="C102" s="124"/>
      <c r="D102" s="85"/>
      <c r="E102" s="86"/>
      <c r="F102" s="83">
        <f>SUM(Table35621213142377[[#This Row],[243 Program]:[243 Admin]])</f>
        <v>0</v>
      </c>
    </row>
    <row r="103" spans="1:6" ht="15">
      <c r="A103" s="80"/>
      <c r="B103" s="123"/>
      <c r="C103" s="124"/>
      <c r="D103" s="85"/>
      <c r="E103" s="86"/>
      <c r="F103" s="83">
        <f>SUM(Table35621213142377[[#This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SUM(Table3562121314152478[[#This Row],[243 Program]:[243 Admin]])</f>
        <v>0</v>
      </c>
    </row>
    <row r="110" spans="1:6" ht="15">
      <c r="A110" s="80"/>
      <c r="B110" s="123"/>
      <c r="C110" s="124"/>
      <c r="D110" s="85"/>
      <c r="E110" s="86"/>
      <c r="F110" s="83">
        <f>SUM(Table3562121314152478[[#This Row],[243 Program]:[243 Admin]])</f>
        <v>0</v>
      </c>
    </row>
    <row r="111" spans="1:6" ht="15">
      <c r="A111" s="80"/>
      <c r="B111" s="123"/>
      <c r="C111" s="124"/>
      <c r="D111" s="85"/>
      <c r="E111" s="86"/>
      <c r="F111" s="83">
        <f>SUM(Table3562121314152478[[#This Row],[243 Program]:[243 Admin]])</f>
        <v>0</v>
      </c>
    </row>
    <row r="112" spans="1:6" ht="15">
      <c r="A112" s="80"/>
      <c r="B112" s="123"/>
      <c r="C112" s="124"/>
      <c r="D112" s="85"/>
      <c r="E112" s="86"/>
      <c r="F112" s="83">
        <f>SUM(Table3562121314152478[[#This Row],[243 Program]:[243 Admin]])</f>
        <v>0</v>
      </c>
    </row>
    <row r="113" spans="1:6" ht="15">
      <c r="A113" s="80"/>
      <c r="B113" s="123"/>
      <c r="C113" s="124"/>
      <c r="D113" s="85"/>
      <c r="E113" s="86"/>
      <c r="F113" s="83">
        <f>SUM(Table3562121314152478[[#This Row],[243 Program]:[243 Admin]])</f>
        <v>0</v>
      </c>
    </row>
    <row r="114" spans="1:6" ht="15">
      <c r="A114" s="80"/>
      <c r="B114" s="123"/>
      <c r="C114" s="124"/>
      <c r="D114" s="85"/>
      <c r="E114" s="86"/>
      <c r="F114" s="83">
        <f>SUM(Table3562121314152478[[#This Row],[243 Program]:[243 Admin]])</f>
        <v>0</v>
      </c>
    </row>
    <row r="115" spans="1:6" ht="15">
      <c r="A115" s="80"/>
      <c r="B115" s="123"/>
      <c r="C115" s="124"/>
      <c r="D115" s="85"/>
      <c r="E115" s="86"/>
      <c r="F115" s="83">
        <f>SUM(Table3562121314152478[[#This Row],[243 Program]:[243 Admin]])</f>
        <v>0</v>
      </c>
    </row>
    <row r="116" spans="1:6" ht="15">
      <c r="A116" s="80"/>
      <c r="B116" s="123"/>
      <c r="C116" s="124"/>
      <c r="D116" s="85"/>
      <c r="E116" s="86"/>
      <c r="F116" s="83">
        <f>SUM(Table3562121314152478[[#This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SUM(Table356212131415162579[[#This Row],[243 Program]:[243 Admin]])</f>
        <v>0</v>
      </c>
    </row>
    <row r="123" spans="1:6" ht="15">
      <c r="A123" s="80"/>
      <c r="B123" s="123"/>
      <c r="C123" s="124"/>
      <c r="D123" s="85"/>
      <c r="E123" s="86"/>
      <c r="F123" s="83">
        <f>SUM(Table356212131415162579[[#This Row],[243 Program]:[243 Admin]])</f>
        <v>0</v>
      </c>
    </row>
    <row r="124" spans="1:6" ht="15">
      <c r="A124" s="80"/>
      <c r="B124" s="123"/>
      <c r="C124" s="124"/>
      <c r="D124" s="85"/>
      <c r="E124" s="86"/>
      <c r="F124" s="83">
        <f>SUM(Table356212131415162579[[#This Row],[243 Program]:[243 Admin]])</f>
        <v>0</v>
      </c>
    </row>
    <row r="125" spans="1:6" ht="15">
      <c r="A125" s="80"/>
      <c r="B125" s="123"/>
      <c r="C125" s="124"/>
      <c r="D125" s="85"/>
      <c r="E125" s="86"/>
      <c r="F125" s="83">
        <f>SUM(Table356212131415162579[[#This Row],[243 Program]:[243 Admin]])</f>
        <v>0</v>
      </c>
    </row>
    <row r="126" spans="1:6" ht="15">
      <c r="A126" s="80"/>
      <c r="B126" s="123"/>
      <c r="C126" s="124"/>
      <c r="D126" s="85"/>
      <c r="E126" s="86"/>
      <c r="F126" s="83">
        <f>SUM(Table356212131415162579[[#This Row],[243 Program]:[243 Admin]])</f>
        <v>0</v>
      </c>
    </row>
    <row r="127" spans="1:6" ht="15">
      <c r="A127" s="80"/>
      <c r="B127" s="123"/>
      <c r="C127" s="124"/>
      <c r="D127" s="85"/>
      <c r="E127" s="86"/>
      <c r="F127" s="83">
        <f>SUM(Table356212131415162579[[#This Row],[243 Program]:[243 Admin]])</f>
        <v>0</v>
      </c>
    </row>
    <row r="128" spans="1:6" ht="15">
      <c r="A128" s="80"/>
      <c r="B128" s="123"/>
      <c r="C128" s="124"/>
      <c r="D128" s="85"/>
      <c r="E128" s="86"/>
      <c r="F128" s="83">
        <f>SUM(Table356212131415162579[[#This Row],[243 Program]:[243 Admin]])</f>
        <v>0</v>
      </c>
    </row>
    <row r="129" spans="1:6" ht="15">
      <c r="A129" s="80"/>
      <c r="B129" s="123"/>
      <c r="C129" s="124"/>
      <c r="D129" s="85"/>
      <c r="E129" s="86"/>
      <c r="F129" s="83">
        <f>SUM(Table356212131415162579[[#This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3"/>
    <tablePart r:id="rId8"/>
    <tablePart r:id="rId7"/>
    <tablePart r:id="rId4"/>
    <tablePart r:id="rId6"/>
    <tablePart r:id="rId5"/>
    <tablePart r:id="rId9"/>
    <tablePart r:id="rId2"/>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30"/>
  <sheetViews>
    <sheetView tabSelected="1" workbookViewId="0" topLeftCell="A1">
      <selection activeCell="K50" sqref="K50"/>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Table344[[#This Row],[Monthly Salary]]+Table344[[#This Row],[Monthly Benefits]]</f>
        <v>0</v>
      </c>
      <c r="F4" s="82"/>
      <c r="G4" s="84"/>
      <c r="H4" s="87">
        <f>SUM(Table344[[#This Row],[243 Program ]:[243 Admin]])</f>
        <v>0</v>
      </c>
    </row>
    <row r="5" spans="1:8" ht="15">
      <c r="A5" s="80"/>
      <c r="B5" s="81"/>
      <c r="C5" s="82"/>
      <c r="D5" s="82"/>
      <c r="E5" s="83">
        <f>Table344[[#This Row],[Monthly Salary]]+Table344[[#This Row],[Monthly Benefits]]</f>
        <v>0</v>
      </c>
      <c r="F5" s="82"/>
      <c r="G5" s="84"/>
      <c r="H5" s="87">
        <f>SUM(Table344[[#This Row],[243 Program ]:[243 Admin]])</f>
        <v>0</v>
      </c>
    </row>
    <row r="6" spans="1:8" ht="15">
      <c r="A6" s="80"/>
      <c r="B6" s="81"/>
      <c r="C6" s="82"/>
      <c r="D6" s="82"/>
      <c r="E6" s="83">
        <f>Table344[[#This Row],[Monthly Salary]]+Table344[[#This Row],[Monthly Benefits]]</f>
        <v>0</v>
      </c>
      <c r="F6" s="82"/>
      <c r="G6" s="84"/>
      <c r="H6" s="87">
        <f>SUM(Table344[[#This Row],[243 Program ]:[243 Admin]])</f>
        <v>0</v>
      </c>
    </row>
    <row r="7" spans="1:8" ht="15">
      <c r="A7" s="80"/>
      <c r="B7" s="81"/>
      <c r="C7" s="82"/>
      <c r="D7" s="82"/>
      <c r="E7" s="83">
        <f>Table344[[#This Row],[Monthly Salary]]+Table344[[#This Row],[Monthly Benefits]]</f>
        <v>0</v>
      </c>
      <c r="F7" s="82"/>
      <c r="G7" s="84"/>
      <c r="H7" s="87">
        <f>SUM(Table344[[#This Row],[243 Program ]:[243 Admin]])</f>
        <v>0</v>
      </c>
    </row>
    <row r="8" spans="1:8" ht="15">
      <c r="A8" s="80"/>
      <c r="B8" s="81"/>
      <c r="C8" s="82"/>
      <c r="D8" s="82"/>
      <c r="E8" s="83">
        <f>Table344[[#This Row],[Monthly Salary]]+Table344[[#This Row],[Monthly Benefits]]</f>
        <v>0</v>
      </c>
      <c r="F8" s="82"/>
      <c r="G8" s="84"/>
      <c r="H8" s="87">
        <f>SUM(Table344[[#This Row],[243 Program ]:[243 Admin]])</f>
        <v>0</v>
      </c>
    </row>
    <row r="9" spans="1:8" ht="15">
      <c r="A9" s="80"/>
      <c r="B9" s="81"/>
      <c r="C9" s="82"/>
      <c r="D9" s="82"/>
      <c r="E9" s="83">
        <f>Table344[[#This Row],[Monthly Salary]]+Table344[[#This Row],[Monthly Benefits]]</f>
        <v>0</v>
      </c>
      <c r="F9" s="82"/>
      <c r="G9" s="84"/>
      <c r="H9" s="87">
        <f>SUM(Table344[[#This Row],[243 Program ]:[243 Admin]])</f>
        <v>0</v>
      </c>
    </row>
    <row r="10" spans="1:8" ht="15">
      <c r="A10" s="80"/>
      <c r="B10" s="81"/>
      <c r="C10" s="82"/>
      <c r="D10" s="82"/>
      <c r="E10" s="83">
        <f>Table344[[#This Row],[Monthly Salary]]+Table344[[#This Row],[Monthly Benefits]]</f>
        <v>0</v>
      </c>
      <c r="F10" s="82"/>
      <c r="G10" s="84"/>
      <c r="H10" s="87">
        <f>SUM(Table344[[#This Row],[243 Program ]:[243 Admin]])</f>
        <v>0</v>
      </c>
    </row>
    <row r="11" spans="1:8" ht="15">
      <c r="A11" s="80"/>
      <c r="B11" s="81"/>
      <c r="C11" s="82"/>
      <c r="D11" s="82"/>
      <c r="E11" s="83">
        <f>Table344[[#This Row],[Monthly Salary]]+Table344[[#This Row],[Monthly Benefits]]</f>
        <v>0</v>
      </c>
      <c r="F11" s="82"/>
      <c r="G11" s="84"/>
      <c r="H11" s="87">
        <f>SUM(Table344[[#This Row],[243 Program ]:[243 Admin]])</f>
        <v>0</v>
      </c>
    </row>
    <row r="12" spans="1:8" ht="15">
      <c r="A12" s="80"/>
      <c r="B12" s="81"/>
      <c r="C12" s="82"/>
      <c r="D12" s="82"/>
      <c r="E12" s="83">
        <f>Table344[[#This Row],[Monthly Salary]]+Table344[[#This Row],[Monthly Benefits]]</f>
        <v>0</v>
      </c>
      <c r="F12" s="82"/>
      <c r="G12" s="84"/>
      <c r="H12" s="87">
        <f>SUM(Table344[[#This Row],[243 Program ]:[243 Admin]])</f>
        <v>0</v>
      </c>
    </row>
    <row r="13" spans="1:8" ht="15">
      <c r="A13" s="80"/>
      <c r="B13" s="81"/>
      <c r="C13" s="82"/>
      <c r="D13" s="82"/>
      <c r="E13" s="83">
        <f>Table344[[#This Row],[Monthly Salary]]+Table344[[#This Row],[Monthly Benefits]]</f>
        <v>0</v>
      </c>
      <c r="F13" s="82"/>
      <c r="G13" s="84"/>
      <c r="H13" s="87">
        <f>SUM(Table344[[#This Row],[243 Program ]:[243 Admin]])</f>
        <v>0</v>
      </c>
    </row>
    <row r="14" spans="1:8" ht="15">
      <c r="A14" s="80"/>
      <c r="B14" s="81"/>
      <c r="C14" s="82"/>
      <c r="D14" s="82"/>
      <c r="E14" s="83">
        <f>Table344[[#This Row],[Monthly Salary]]+Table344[[#This Row],[Monthly Benefits]]</f>
        <v>0</v>
      </c>
      <c r="F14" s="82"/>
      <c r="G14" s="84"/>
      <c r="H14" s="87">
        <f>SUM(Table344[[#This Row],[243 Program ]:[243 Admin]])</f>
        <v>0</v>
      </c>
    </row>
    <row r="15" spans="1:8" ht="15">
      <c r="A15" s="80"/>
      <c r="B15" s="81"/>
      <c r="C15" s="82"/>
      <c r="D15" s="82"/>
      <c r="E15" s="83">
        <f>Table344[[#This Row],[Monthly Salary]]+Table344[[#This Row],[Monthly Benefits]]</f>
        <v>0</v>
      </c>
      <c r="F15" s="82"/>
      <c r="G15" s="84"/>
      <c r="H15" s="87">
        <f>SUM(Table344[[#This Row],[243 Program ]:[243 Admin]])</f>
        <v>0</v>
      </c>
    </row>
    <row r="16" spans="1:8" ht="15">
      <c r="A16" s="80"/>
      <c r="B16" s="81"/>
      <c r="C16" s="82"/>
      <c r="D16" s="82"/>
      <c r="E16" s="83">
        <f>Table344[[#This Row],[Monthly Salary]]+Table344[[#This Row],[Monthly Benefits]]</f>
        <v>0</v>
      </c>
      <c r="F16" s="82"/>
      <c r="G16" s="84"/>
      <c r="H16" s="87">
        <f>SUM(Table344[[#This Row],[243 Program ]:[243 Admin]])</f>
        <v>0</v>
      </c>
    </row>
    <row r="17" spans="1:8" ht="15">
      <c r="A17" s="80"/>
      <c r="B17" s="81"/>
      <c r="C17" s="82"/>
      <c r="D17" s="82"/>
      <c r="E17" s="83">
        <f>Table344[[#This Row],[Monthly Salary]]+Table344[[#This Row],[Monthly Benefits]]</f>
        <v>0</v>
      </c>
      <c r="F17" s="82"/>
      <c r="G17" s="84"/>
      <c r="H17" s="87">
        <f>SUM(Table344[[#This Row],[243 Program ]:[243 Admin]])</f>
        <v>0</v>
      </c>
    </row>
    <row r="18" spans="1:8" ht="15">
      <c r="A18" s="80"/>
      <c r="B18" s="81"/>
      <c r="C18" s="82"/>
      <c r="D18" s="82"/>
      <c r="E18" s="83">
        <f>Table344[[#This Row],[Monthly Salary]]+Table344[[#This Row],[Monthly Benefits]]</f>
        <v>0</v>
      </c>
      <c r="F18" s="82"/>
      <c r="G18" s="84"/>
      <c r="H18" s="87">
        <f>SUM(Table344[[#This Row],[243 Program ]:[243 Admin]])</f>
        <v>0</v>
      </c>
    </row>
    <row r="19" spans="1:8" ht="15">
      <c r="A19" s="88"/>
      <c r="B19" s="89"/>
      <c r="C19" s="90"/>
      <c r="D19" s="90"/>
      <c r="E19" s="91">
        <f>Table344[[#This Row],[Monthly Salary]]+Table344[[#This Row],[Monthly Benefits]]</f>
        <v>0</v>
      </c>
      <c r="F19" s="90"/>
      <c r="G19" s="92"/>
      <c r="H19" s="87">
        <f>SUM(Table344[[#This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(Table3545[[#This Row],[Hours Worked]]*Table3545[[#This Row],[Hourly Rate]])+Table3545[[#This Row],[Benefits]]</f>
        <v>0</v>
      </c>
      <c r="G25" s="85"/>
      <c r="H25" s="84"/>
      <c r="I25" s="104">
        <f>SUM(Table3545[[#This Row],[243 Program]:[243 Admin]])</f>
        <v>0</v>
      </c>
    </row>
    <row r="26" spans="1:9" ht="15">
      <c r="A26" s="80"/>
      <c r="B26" s="101"/>
      <c r="C26" s="101"/>
      <c r="D26" s="102"/>
      <c r="E26" s="103"/>
      <c r="F26" s="83">
        <f>(Table3545[[#This Row],[Hours Worked]]*Table3545[[#This Row],[Hourly Rate]])+Table3545[[#This Row],[Benefits]]</f>
        <v>0</v>
      </c>
      <c r="G26" s="85"/>
      <c r="H26" s="84"/>
      <c r="I26" s="104">
        <f>SUM(Table3545[[#This Row],[243 Program]:[243 Admin]])</f>
        <v>0</v>
      </c>
    </row>
    <row r="27" spans="1:9" ht="15">
      <c r="A27" s="80"/>
      <c r="B27" s="101"/>
      <c r="C27" s="101"/>
      <c r="D27" s="102"/>
      <c r="E27" s="103"/>
      <c r="F27" s="83">
        <f>(Table3545[[#This Row],[Hours Worked]]*Table3545[[#This Row],[Hourly Rate]])+Table3545[[#This Row],[Benefits]]</f>
        <v>0</v>
      </c>
      <c r="G27" s="85"/>
      <c r="H27" s="84"/>
      <c r="I27" s="104">
        <f>SUM(Table3545[[#This Row],[243 Program]:[243 Admin]])</f>
        <v>0</v>
      </c>
    </row>
    <row r="28" spans="1:9" ht="15">
      <c r="A28" s="80"/>
      <c r="B28" s="101"/>
      <c r="C28" s="101"/>
      <c r="D28" s="102"/>
      <c r="E28" s="103"/>
      <c r="F28" s="83">
        <f>(Table3545[[#This Row],[Hours Worked]]*Table3545[[#This Row],[Hourly Rate]])+Table3545[[#This Row],[Benefits]]</f>
        <v>0</v>
      </c>
      <c r="G28" s="85"/>
      <c r="H28" s="84"/>
      <c r="I28" s="104">
        <f>SUM(Table3545[[#This Row],[243 Program]:[243 Admin]])</f>
        <v>0</v>
      </c>
    </row>
    <row r="29" spans="1:9" ht="15">
      <c r="A29" s="80"/>
      <c r="B29" s="101"/>
      <c r="C29" s="101"/>
      <c r="D29" s="102"/>
      <c r="E29" s="103"/>
      <c r="F29" s="83">
        <f>(Table3545[[#This Row],[Hours Worked]]*Table3545[[#This Row],[Hourly Rate]])+Table3545[[#This Row],[Benefits]]</f>
        <v>0</v>
      </c>
      <c r="G29" s="85"/>
      <c r="H29" s="84"/>
      <c r="I29" s="104">
        <f>SUM(Table3545[[#This Row],[243 Program]:[243 Admin]])</f>
        <v>0</v>
      </c>
    </row>
    <row r="30" spans="1:9" ht="15">
      <c r="A30" s="80"/>
      <c r="B30" s="101"/>
      <c r="C30" s="101"/>
      <c r="D30" s="102"/>
      <c r="E30" s="103"/>
      <c r="F30" s="83">
        <f>(Table3545[[#This Row],[Hours Worked]]*Table3545[[#This Row],[Hourly Rate]])+Table3545[[#This Row],[Benefits]]</f>
        <v>0</v>
      </c>
      <c r="G30" s="85"/>
      <c r="H30" s="84"/>
      <c r="I30" s="104">
        <f>SUM(Table3545[[#This Row],[243 Program]:[243 Admin]])</f>
        <v>0</v>
      </c>
    </row>
    <row r="31" spans="1:9" ht="15">
      <c r="A31" s="80"/>
      <c r="B31" s="101"/>
      <c r="C31" s="101"/>
      <c r="D31" s="102"/>
      <c r="E31" s="103"/>
      <c r="F31" s="83">
        <f>(Table3545[[#This Row],[Hours Worked]]*Table3545[[#This Row],[Hourly Rate]])+Table3545[[#This Row],[Benefits]]</f>
        <v>0</v>
      </c>
      <c r="G31" s="85"/>
      <c r="H31" s="84"/>
      <c r="I31" s="104">
        <f>SUM(Table3545[[#This Row],[243 Program]:[243 Admin]])</f>
        <v>0</v>
      </c>
    </row>
    <row r="32" spans="1:9" ht="15">
      <c r="A32" s="80"/>
      <c r="B32" s="101"/>
      <c r="C32" s="101"/>
      <c r="D32" s="102"/>
      <c r="E32" s="103"/>
      <c r="F32" s="83">
        <f>(Table3545[[#This Row],[Hours Worked]]*Table3545[[#This Row],[Hourly Rate]])+Table3545[[#This Row],[Benefits]]</f>
        <v>0</v>
      </c>
      <c r="G32" s="85"/>
      <c r="H32" s="84"/>
      <c r="I32" s="104">
        <f>SUM(Table3545[[#This Row],[243 Program]:[243 Admin]])</f>
        <v>0</v>
      </c>
    </row>
    <row r="33" spans="1:9" ht="15">
      <c r="A33" s="80"/>
      <c r="B33" s="101"/>
      <c r="C33" s="101"/>
      <c r="D33" s="102"/>
      <c r="E33" s="103"/>
      <c r="F33" s="83">
        <f>(Table3545[[#This Row],[Hours Worked]]*Table3545[[#This Row],[Hourly Rate]])+Table3545[[#This Row],[Benefits]]</f>
        <v>0</v>
      </c>
      <c r="G33" s="85"/>
      <c r="H33" s="84"/>
      <c r="I33" s="104">
        <f>SUM(Table3545[[#This Row],[243 Program]:[243 Admin]])</f>
        <v>0</v>
      </c>
    </row>
    <row r="34" spans="1:9" ht="15">
      <c r="A34" s="80"/>
      <c r="B34" s="101"/>
      <c r="C34" s="101"/>
      <c r="D34" s="102"/>
      <c r="E34" s="103"/>
      <c r="F34" s="83">
        <f>(Table3545[[#This Row],[Hours Worked]]*Table3545[[#This Row],[Hourly Rate]])+Table3545[[#This Row],[Benefits]]</f>
        <v>0</v>
      </c>
      <c r="G34" s="85"/>
      <c r="H34" s="84"/>
      <c r="I34" s="104">
        <f>SUM(Table3545[[#This Row],[243 Program]:[243 Admin]])</f>
        <v>0</v>
      </c>
    </row>
    <row r="35" spans="1:9" ht="15">
      <c r="A35" s="80"/>
      <c r="B35" s="101"/>
      <c r="C35" s="101"/>
      <c r="D35" s="102"/>
      <c r="E35" s="103"/>
      <c r="F35" s="83">
        <f>(Table3545[[#This Row],[Hours Worked]]*Table3545[[#This Row],[Hourly Rate]])+Table3545[[#This Row],[Benefits]]</f>
        <v>0</v>
      </c>
      <c r="G35" s="85"/>
      <c r="H35" s="84"/>
      <c r="I35" s="104">
        <f>SUM(Table3545[[#This Row],[243 Program]:[243 Admin]])</f>
        <v>0</v>
      </c>
    </row>
    <row r="36" spans="1:9" ht="15">
      <c r="A36" s="80"/>
      <c r="B36" s="101"/>
      <c r="C36" s="101"/>
      <c r="D36" s="102"/>
      <c r="E36" s="103"/>
      <c r="F36" s="83">
        <f>(Table3545[[#This Row],[Hours Worked]]*Table3545[[#This Row],[Hourly Rate]])+Table3545[[#This Row],[Benefits]]</f>
        <v>0</v>
      </c>
      <c r="G36" s="85"/>
      <c r="H36" s="84"/>
      <c r="I36" s="104">
        <f>SUM(Table3545[[#This Row],[243 Program]:[243 Admin]])</f>
        <v>0</v>
      </c>
    </row>
    <row r="37" spans="1:9" ht="15">
      <c r="A37" s="80"/>
      <c r="B37" s="101"/>
      <c r="C37" s="101"/>
      <c r="D37" s="102"/>
      <c r="E37" s="103"/>
      <c r="F37" s="83">
        <f>(Table3545[[#This Row],[Hours Worked]]*Table3545[[#This Row],[Hourly Rate]])+Table3545[[#This Row],[Benefits]]</f>
        <v>0</v>
      </c>
      <c r="G37" s="85"/>
      <c r="H37" s="84"/>
      <c r="I37" s="104">
        <f>SUM(Table3545[[#This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SUM(Table35646[[#This Row],[243 Program]:[243 Admin]])</f>
        <v>0</v>
      </c>
    </row>
    <row r="45" spans="1:6" ht="15">
      <c r="A45" s="80"/>
      <c r="B45" s="117"/>
      <c r="C45" s="117"/>
      <c r="D45" s="117"/>
      <c r="E45" s="124"/>
      <c r="F45" s="139">
        <f>SUM(Table35646[[#This Row],[243 Program]:[243 Admin]])</f>
        <v>0</v>
      </c>
    </row>
    <row r="46" spans="1:6" ht="15">
      <c r="A46" s="80"/>
      <c r="B46" s="117"/>
      <c r="C46" s="117"/>
      <c r="D46" s="117"/>
      <c r="E46" s="124"/>
      <c r="F46" s="139">
        <f>SUM(Table35646[[#This Row],[243 Program]:[243 Admin]])</f>
        <v>0</v>
      </c>
    </row>
    <row r="47" spans="1:6" ht="15">
      <c r="A47" s="80"/>
      <c r="B47" s="117"/>
      <c r="C47" s="117"/>
      <c r="D47" s="117"/>
      <c r="E47" s="124"/>
      <c r="F47" s="139">
        <f>SUM(Table35646[[#This Row],[243 Program]:[243 Admin]])</f>
        <v>0</v>
      </c>
    </row>
    <row r="48" spans="1:6" ht="15">
      <c r="A48" s="80"/>
      <c r="B48" s="118"/>
      <c r="C48" s="117"/>
      <c r="D48" s="117"/>
      <c r="E48" s="124"/>
      <c r="F48" s="139">
        <f>SUM(Table35646[[#This Row],[243 Program]:[243 Admin]])</f>
        <v>0</v>
      </c>
    </row>
    <row r="49" spans="1:6" ht="15">
      <c r="A49" s="80"/>
      <c r="B49" s="118"/>
      <c r="C49" s="117"/>
      <c r="D49" s="117"/>
      <c r="E49" s="124"/>
      <c r="F49" s="139">
        <f>SUM(Table35646[[#This Row],[243 Program]:[243 Admin]])</f>
        <v>0</v>
      </c>
    </row>
    <row r="50" spans="1:6" ht="15">
      <c r="A50" s="80"/>
      <c r="B50" s="118"/>
      <c r="C50" s="117"/>
      <c r="D50" s="117"/>
      <c r="E50" s="124"/>
      <c r="F50" s="139">
        <f>SUM(Table35646[[#This Row],[243 Program]:[243 Admin]])</f>
        <v>0</v>
      </c>
    </row>
    <row r="51" spans="1:6" ht="15">
      <c r="A51" s="80"/>
      <c r="B51" s="118"/>
      <c r="C51" s="117"/>
      <c r="D51" s="117"/>
      <c r="E51" s="124"/>
      <c r="F51" s="139">
        <f>SUM(Table35646[[#This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SUM(Table356247[[#This Row],[243 Program]:[243 Admin]])</f>
        <v>0</v>
      </c>
    </row>
    <row r="58" spans="1:6" ht="15">
      <c r="A58" s="80"/>
      <c r="B58" s="123"/>
      <c r="C58" s="124"/>
      <c r="D58" s="85"/>
      <c r="E58" s="86"/>
      <c r="F58" s="83">
        <f>SUM(Table356247[[#This Row],[243 Program]:[243 Admin]])</f>
        <v>0</v>
      </c>
    </row>
    <row r="59" spans="1:6" ht="15">
      <c r="A59" s="80"/>
      <c r="B59" s="123"/>
      <c r="C59" s="124"/>
      <c r="D59" s="85"/>
      <c r="E59" s="86"/>
      <c r="F59" s="83">
        <f>SUM(Table356247[[#This Row],[243 Program]:[243 Admin]])</f>
        <v>0</v>
      </c>
    </row>
    <row r="60" spans="1:6" ht="15">
      <c r="A60" s="80"/>
      <c r="B60" s="123"/>
      <c r="C60" s="124"/>
      <c r="D60" s="85"/>
      <c r="E60" s="86"/>
      <c r="F60" s="83">
        <f>SUM(Table356247[[#This Row],[243 Program]:[243 Admin]])</f>
        <v>0</v>
      </c>
    </row>
    <row r="61" spans="1:6" ht="15">
      <c r="A61" s="80"/>
      <c r="B61" s="123"/>
      <c r="C61" s="124"/>
      <c r="D61" s="85"/>
      <c r="E61" s="86"/>
      <c r="F61" s="83">
        <f>SUM(Table356247[[#This Row],[243 Program]:[243 Admin]])</f>
        <v>0</v>
      </c>
    </row>
    <row r="62" spans="1:6" ht="15">
      <c r="A62" s="80"/>
      <c r="B62" s="123"/>
      <c r="C62" s="124"/>
      <c r="D62" s="85"/>
      <c r="E62" s="86"/>
      <c r="F62" s="83">
        <f>SUM(Table356247[[#This Row],[243 Program]:[243 Admin]])</f>
        <v>0</v>
      </c>
    </row>
    <row r="63" spans="1:6" ht="15">
      <c r="A63" s="80"/>
      <c r="B63" s="123"/>
      <c r="C63" s="124"/>
      <c r="D63" s="85"/>
      <c r="E63" s="86"/>
      <c r="F63" s="83">
        <f>SUM(Table356247[[#This Row],[243 Program]:[243 Admin]])</f>
        <v>0</v>
      </c>
    </row>
    <row r="64" spans="1:6" ht="15">
      <c r="A64" s="80"/>
      <c r="B64" s="123"/>
      <c r="C64" s="124"/>
      <c r="D64" s="85"/>
      <c r="E64" s="86"/>
      <c r="F64" s="83">
        <f>SUM(Table356247[[#This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SUM(Table35621248[[#This Row],[243 Program]:[243 Admin]])</f>
        <v>0</v>
      </c>
    </row>
    <row r="71" spans="1:6" ht="15">
      <c r="A71" s="80"/>
      <c r="B71" s="123"/>
      <c r="C71" s="124"/>
      <c r="D71" s="85"/>
      <c r="E71" s="86"/>
      <c r="F71" s="83">
        <f>SUM(Table35621248[[#This Row],[243 Program]:[243 Admin]])</f>
        <v>0</v>
      </c>
    </row>
    <row r="72" spans="1:6" ht="15">
      <c r="A72" s="80"/>
      <c r="B72" s="123"/>
      <c r="C72" s="124"/>
      <c r="D72" s="85"/>
      <c r="E72" s="86"/>
      <c r="F72" s="83">
        <f>SUM(Table35621248[[#This Row],[243 Program]:[243 Admin]])</f>
        <v>0</v>
      </c>
    </row>
    <row r="73" spans="1:6" ht="15">
      <c r="A73" s="80"/>
      <c r="B73" s="123"/>
      <c r="C73" s="124"/>
      <c r="D73" s="85"/>
      <c r="E73" s="86"/>
      <c r="F73" s="83">
        <f>SUM(Table35621248[[#This Row],[243 Program]:[243 Admin]])</f>
        <v>0</v>
      </c>
    </row>
    <row r="74" spans="1:6" ht="15">
      <c r="A74" s="80"/>
      <c r="B74" s="123"/>
      <c r="C74" s="124"/>
      <c r="D74" s="85"/>
      <c r="E74" s="86"/>
      <c r="F74" s="83">
        <f>SUM(Table35621248[[#This Row],[243 Program]:[243 Admin]])</f>
        <v>0</v>
      </c>
    </row>
    <row r="75" spans="1:6" ht="15">
      <c r="A75" s="80"/>
      <c r="B75" s="123"/>
      <c r="C75" s="124"/>
      <c r="D75" s="85"/>
      <c r="E75" s="86"/>
      <c r="F75" s="83">
        <f>SUM(Table35621248[[#This Row],[243 Program]:[243 Admin]])</f>
        <v>0</v>
      </c>
    </row>
    <row r="76" spans="1:6" ht="15">
      <c r="A76" s="80"/>
      <c r="B76" s="123"/>
      <c r="C76" s="124"/>
      <c r="D76" s="85"/>
      <c r="E76" s="86"/>
      <c r="F76" s="83">
        <f>SUM(Table35621248[[#This Row],[243 Program]:[243 Admin]])</f>
        <v>0</v>
      </c>
    </row>
    <row r="77" spans="1:6" ht="15">
      <c r="A77" s="80"/>
      <c r="B77" s="123"/>
      <c r="C77" s="124"/>
      <c r="D77" s="85"/>
      <c r="E77" s="86"/>
      <c r="F77" s="83">
        <f>SUM(Table35621248[[#This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SUM(Table3562121349[[#This Row],[243 Program]:[243 Admin]])</f>
        <v>0</v>
      </c>
    </row>
    <row r="84" spans="1:6" ht="15">
      <c r="A84" s="80"/>
      <c r="B84" s="123"/>
      <c r="C84" s="124"/>
      <c r="D84" s="85"/>
      <c r="E84" s="86"/>
      <c r="F84" s="83">
        <f>SUM(Table3562121349[[#This Row],[243 Program]:[243 Admin]])</f>
        <v>0</v>
      </c>
    </row>
    <row r="85" spans="1:6" ht="15">
      <c r="A85" s="80"/>
      <c r="B85" s="123"/>
      <c r="C85" s="124"/>
      <c r="D85" s="85"/>
      <c r="E85" s="86"/>
      <c r="F85" s="83">
        <f>SUM(Table3562121349[[#This Row],[243 Program]:[243 Admin]])</f>
        <v>0</v>
      </c>
    </row>
    <row r="86" spans="1:6" ht="15">
      <c r="A86" s="80"/>
      <c r="B86" s="123"/>
      <c r="C86" s="124"/>
      <c r="D86" s="85"/>
      <c r="E86" s="86"/>
      <c r="F86" s="83">
        <f>SUM(Table3562121349[[#This Row],[243 Program]:[243 Admin]])</f>
        <v>0</v>
      </c>
    </row>
    <row r="87" spans="1:6" ht="15">
      <c r="A87" s="80"/>
      <c r="B87" s="123"/>
      <c r="C87" s="124"/>
      <c r="D87" s="85"/>
      <c r="E87" s="86"/>
      <c r="F87" s="83">
        <f>SUM(Table3562121349[[#This Row],[243 Program]:[243 Admin]])</f>
        <v>0</v>
      </c>
    </row>
    <row r="88" spans="1:6" ht="15">
      <c r="A88" s="80"/>
      <c r="B88" s="123"/>
      <c r="C88" s="124"/>
      <c r="D88" s="85"/>
      <c r="E88" s="86"/>
      <c r="F88" s="83">
        <f>SUM(Table3562121349[[#This Row],[243 Program]:[243 Admin]])</f>
        <v>0</v>
      </c>
    </row>
    <row r="89" spans="1:6" ht="15">
      <c r="A89" s="80"/>
      <c r="B89" s="123"/>
      <c r="C89" s="124"/>
      <c r="D89" s="85"/>
      <c r="E89" s="86"/>
      <c r="F89" s="83">
        <f>SUM(Table3562121349[[#This Row],[243 Program]:[243 Admin]])</f>
        <v>0</v>
      </c>
    </row>
    <row r="90" spans="1:6" ht="15">
      <c r="A90" s="80"/>
      <c r="B90" s="123"/>
      <c r="C90" s="124"/>
      <c r="D90" s="85"/>
      <c r="E90" s="86"/>
      <c r="F90" s="83">
        <f>SUM(Table3562121349[[#This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SUM(Table356212131450[[#This Row],[243 Program]:[243 Admin]])</f>
        <v>0</v>
      </c>
    </row>
    <row r="97" spans="1:6" ht="15">
      <c r="A97" s="80"/>
      <c r="B97" s="123"/>
      <c r="C97" s="124"/>
      <c r="D97" s="85"/>
      <c r="E97" s="86"/>
      <c r="F97" s="83">
        <f>SUM(Table356212131450[[#This Row],[243 Program]:[243 Admin]])</f>
        <v>0</v>
      </c>
    </row>
    <row r="98" spans="1:6" ht="15">
      <c r="A98" s="80"/>
      <c r="B98" s="123"/>
      <c r="C98" s="124"/>
      <c r="D98" s="85"/>
      <c r="E98" s="86"/>
      <c r="F98" s="83">
        <f>SUM(Table356212131450[[#This Row],[243 Program]:[243 Admin]])</f>
        <v>0</v>
      </c>
    </row>
    <row r="99" spans="1:6" ht="15">
      <c r="A99" s="80"/>
      <c r="B99" s="123"/>
      <c r="C99" s="124"/>
      <c r="D99" s="85"/>
      <c r="E99" s="86"/>
      <c r="F99" s="83">
        <f>SUM(Table356212131450[[#This Row],[243 Program]:[243 Admin]])</f>
        <v>0</v>
      </c>
    </row>
    <row r="100" spans="1:6" ht="15">
      <c r="A100" s="80"/>
      <c r="B100" s="123"/>
      <c r="C100" s="124"/>
      <c r="D100" s="85"/>
      <c r="E100" s="86"/>
      <c r="F100" s="83">
        <f>SUM(Table356212131450[[#This Row],[243 Program]:[243 Admin]])</f>
        <v>0</v>
      </c>
    </row>
    <row r="101" spans="1:6" ht="15">
      <c r="A101" s="80"/>
      <c r="B101" s="123"/>
      <c r="C101" s="124"/>
      <c r="D101" s="85"/>
      <c r="E101" s="86"/>
      <c r="F101" s="83">
        <f>SUM(Table356212131450[[#This Row],[243 Program]:[243 Admin]])</f>
        <v>0</v>
      </c>
    </row>
    <row r="102" spans="1:6" ht="15">
      <c r="A102" s="80"/>
      <c r="B102" s="123"/>
      <c r="C102" s="124"/>
      <c r="D102" s="85"/>
      <c r="E102" s="86"/>
      <c r="F102" s="83">
        <f>SUM(Table356212131450[[#This Row],[243 Program]:[243 Admin]])</f>
        <v>0</v>
      </c>
    </row>
    <row r="103" spans="1:6" ht="15">
      <c r="A103" s="80"/>
      <c r="B103" s="123"/>
      <c r="C103" s="124"/>
      <c r="D103" s="85"/>
      <c r="E103" s="86"/>
      <c r="F103" s="83">
        <f>SUM(Table356212131450[[#This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SUM(Table35621213141551[[#This Row],[243 Program]:[243 Admin]])</f>
        <v>0</v>
      </c>
    </row>
    <row r="110" spans="1:6" ht="15">
      <c r="A110" s="80"/>
      <c r="B110" s="123"/>
      <c r="C110" s="124"/>
      <c r="D110" s="85"/>
      <c r="E110" s="86"/>
      <c r="F110" s="83">
        <f>SUM(Table35621213141551[[#This Row],[243 Program]:[243 Admin]])</f>
        <v>0</v>
      </c>
    </row>
    <row r="111" spans="1:6" ht="15">
      <c r="A111" s="80"/>
      <c r="B111" s="123"/>
      <c r="C111" s="124"/>
      <c r="D111" s="85"/>
      <c r="E111" s="86"/>
      <c r="F111" s="83">
        <f>SUM(Table35621213141551[[#This Row],[243 Program]:[243 Admin]])</f>
        <v>0</v>
      </c>
    </row>
    <row r="112" spans="1:6" ht="15">
      <c r="A112" s="80"/>
      <c r="B112" s="123"/>
      <c r="C112" s="124"/>
      <c r="D112" s="85"/>
      <c r="E112" s="86"/>
      <c r="F112" s="83">
        <f>SUM(Table35621213141551[[#This Row],[243 Program]:[243 Admin]])</f>
        <v>0</v>
      </c>
    </row>
    <row r="113" spans="1:6" ht="15">
      <c r="A113" s="80"/>
      <c r="B113" s="123"/>
      <c r="C113" s="124"/>
      <c r="D113" s="85"/>
      <c r="E113" s="86"/>
      <c r="F113" s="83">
        <f>SUM(Table35621213141551[[#This Row],[243 Program]:[243 Admin]])</f>
        <v>0</v>
      </c>
    </row>
    <row r="114" spans="1:6" ht="15">
      <c r="A114" s="80"/>
      <c r="B114" s="123"/>
      <c r="C114" s="124"/>
      <c r="D114" s="85"/>
      <c r="E114" s="86"/>
      <c r="F114" s="83">
        <f>SUM(Table35621213141551[[#This Row],[243 Program]:[243 Admin]])</f>
        <v>0</v>
      </c>
    </row>
    <row r="115" spans="1:6" ht="15">
      <c r="A115" s="80"/>
      <c r="B115" s="123"/>
      <c r="C115" s="124"/>
      <c r="D115" s="85"/>
      <c r="E115" s="86"/>
      <c r="F115" s="83">
        <f>SUM(Table35621213141551[[#This Row],[243 Program]:[243 Admin]])</f>
        <v>0</v>
      </c>
    </row>
    <row r="116" spans="1:6" ht="15">
      <c r="A116" s="80"/>
      <c r="B116" s="123"/>
      <c r="C116" s="124"/>
      <c r="D116" s="85"/>
      <c r="E116" s="86"/>
      <c r="F116" s="83">
        <f>SUM(Table35621213141551[[#This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SUM(Table3562121314151652[[#This Row],[243 Program]:[243 Admin]])</f>
        <v>0</v>
      </c>
    </row>
    <row r="123" spans="1:6" ht="15">
      <c r="A123" s="80"/>
      <c r="B123" s="123"/>
      <c r="C123" s="124"/>
      <c r="D123" s="85"/>
      <c r="E123" s="86"/>
      <c r="F123" s="83">
        <f>SUM(Table3562121314151652[[#This Row],[243 Program]:[243 Admin]])</f>
        <v>0</v>
      </c>
    </row>
    <row r="124" spans="1:6" ht="15">
      <c r="A124" s="80"/>
      <c r="B124" s="123"/>
      <c r="C124" s="124"/>
      <c r="D124" s="85"/>
      <c r="E124" s="86"/>
      <c r="F124" s="83">
        <f>SUM(Table3562121314151652[[#This Row],[243 Program]:[243 Admin]])</f>
        <v>0</v>
      </c>
    </row>
    <row r="125" spans="1:6" ht="15">
      <c r="A125" s="80"/>
      <c r="B125" s="123"/>
      <c r="C125" s="124"/>
      <c r="D125" s="85"/>
      <c r="E125" s="86"/>
      <c r="F125" s="83">
        <f>SUM(Table3562121314151652[[#This Row],[243 Program]:[243 Admin]])</f>
        <v>0</v>
      </c>
    </row>
    <row r="126" spans="1:6" ht="15">
      <c r="A126" s="80"/>
      <c r="B126" s="123"/>
      <c r="C126" s="124"/>
      <c r="D126" s="85"/>
      <c r="E126" s="86"/>
      <c r="F126" s="83">
        <f>SUM(Table3562121314151652[[#This Row],[243 Program]:[243 Admin]])</f>
        <v>0</v>
      </c>
    </row>
    <row r="127" spans="1:6" ht="15">
      <c r="A127" s="80"/>
      <c r="B127" s="123"/>
      <c r="C127" s="124"/>
      <c r="D127" s="85"/>
      <c r="E127" s="86"/>
      <c r="F127" s="83">
        <f>SUM(Table3562121314151652[[#This Row],[243 Program]:[243 Admin]])</f>
        <v>0</v>
      </c>
    </row>
    <row r="128" spans="1:6" ht="15">
      <c r="A128" s="80"/>
      <c r="B128" s="123"/>
      <c r="C128" s="124"/>
      <c r="D128" s="85"/>
      <c r="E128" s="86"/>
      <c r="F128" s="83">
        <f>SUM(Table3562121314151652[[#This Row],[243 Program]:[243 Admin]])</f>
        <v>0</v>
      </c>
    </row>
    <row r="129" spans="1:6" ht="15">
      <c r="A129" s="80"/>
      <c r="B129" s="123"/>
      <c r="C129" s="124"/>
      <c r="D129" s="85"/>
      <c r="E129" s="86"/>
      <c r="F129" s="83">
        <f>SUM(Table3562121314151652[[#This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7"/>
    <tablePart r:id="rId2"/>
    <tablePart r:id="rId4"/>
    <tablePart r:id="rId3"/>
    <tablePart r:id="rId8"/>
    <tablePart r:id="rId9"/>
    <tablePart r:id="rId6"/>
    <tablePart r:id="rId5"/>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7"/>
  <sheetViews>
    <sheetView workbookViewId="0" topLeftCell="A142">
      <pane xSplit="1" topLeftCell="B1" activePane="topRight" state="frozen"/>
      <selection pane="topLeft" activeCell="A9" sqref="A9"/>
      <selection pane="topRight" activeCell="K10" sqref="K10"/>
    </sheetView>
  </sheetViews>
  <sheetFormatPr defaultColWidth="8.7109375" defaultRowHeight="15"/>
  <cols>
    <col min="1" max="1" width="31.7109375" style="1" customWidth="1"/>
    <col min="2" max="2" width="19.140625" style="1" customWidth="1"/>
    <col min="3" max="3" width="18.57421875" style="1" customWidth="1"/>
    <col min="4" max="4" width="17.8515625" style="1" customWidth="1"/>
    <col min="5" max="5" width="15.8515625" style="1" customWidth="1"/>
    <col min="6" max="7" width="14.421875" style="1" customWidth="1"/>
    <col min="8" max="8" width="15.57421875" style="1" customWidth="1"/>
    <col min="9" max="9" width="15.7109375" style="1" customWidth="1"/>
    <col min="10" max="10" width="14.421875" style="1" customWidth="1"/>
    <col min="11" max="11" width="15.8515625" style="1" customWidth="1"/>
    <col min="12" max="12" width="17.140625" style="1" customWidth="1"/>
    <col min="13" max="22" width="14.421875" style="1" customWidth="1"/>
    <col min="23" max="16384" width="8.7109375" style="1" customWidth="1"/>
  </cols>
  <sheetData>
    <row r="1" spans="1:22" ht="15.75">
      <c r="A1" s="11"/>
      <c r="B1" s="188" t="s">
        <v>16</v>
      </c>
      <c r="C1" s="188"/>
      <c r="D1" s="188"/>
      <c r="E1" s="188"/>
      <c r="F1" s="188"/>
      <c r="G1" s="188"/>
      <c r="H1" s="11"/>
      <c r="I1" s="11"/>
      <c r="J1" s="11"/>
      <c r="K1" s="11"/>
      <c r="L1" s="11"/>
      <c r="M1" s="11"/>
      <c r="N1" s="11"/>
      <c r="O1" s="11"/>
      <c r="P1" s="11"/>
      <c r="Q1" s="11"/>
      <c r="R1" s="11"/>
      <c r="S1" s="11"/>
      <c r="T1" s="11"/>
      <c r="U1" s="11"/>
      <c r="V1" s="11"/>
    </row>
    <row r="2" spans="1:22" ht="15.75">
      <c r="A2" s="11"/>
      <c r="B2" s="195" t="s">
        <v>71</v>
      </c>
      <c r="C2" s="195"/>
      <c r="D2" s="195"/>
      <c r="E2" s="195"/>
      <c r="F2" s="195"/>
      <c r="G2" s="30"/>
      <c r="H2" s="11"/>
      <c r="I2" s="11"/>
      <c r="J2" s="11"/>
      <c r="K2" s="11"/>
      <c r="L2" s="11"/>
      <c r="M2" s="11"/>
      <c r="N2" s="11"/>
      <c r="O2" s="11"/>
      <c r="P2" s="11"/>
      <c r="Q2" s="11"/>
      <c r="R2" s="11"/>
      <c r="S2" s="11"/>
      <c r="T2" s="11"/>
      <c r="U2" s="11"/>
      <c r="V2" s="11"/>
    </row>
    <row r="3" spans="1:6" ht="15">
      <c r="A3" s="12" t="s">
        <v>17</v>
      </c>
      <c r="B3" s="189"/>
      <c r="C3" s="190"/>
      <c r="D3" s="190"/>
      <c r="E3" s="190"/>
      <c r="F3" s="191"/>
    </row>
    <row r="4" spans="1:6" ht="15">
      <c r="A4" s="13" t="s">
        <v>18</v>
      </c>
      <c r="B4" s="192" t="s">
        <v>102</v>
      </c>
      <c r="C4" s="193"/>
      <c r="D4" s="193"/>
      <c r="E4" s="193"/>
      <c r="F4" s="194"/>
    </row>
    <row r="5" spans="1:6" ht="15.75" thickBot="1">
      <c r="A5" s="16"/>
      <c r="B5" s="10"/>
      <c r="C5" s="10"/>
      <c r="D5" s="10"/>
      <c r="E5" s="10"/>
      <c r="F5" s="10"/>
    </row>
    <row r="6" spans="1:8" ht="17.25" thickBot="1" thickTop="1">
      <c r="A6" s="16"/>
      <c r="B6" s="161" t="s">
        <v>75</v>
      </c>
      <c r="C6" s="162"/>
      <c r="D6" s="163"/>
      <c r="E6" s="10"/>
      <c r="F6" s="210" t="s">
        <v>32</v>
      </c>
      <c r="G6" s="211"/>
      <c r="H6" s="212"/>
    </row>
    <row r="7" spans="1:8" ht="15.75" thickTop="1">
      <c r="A7" s="16"/>
      <c r="B7" s="67" t="s">
        <v>13</v>
      </c>
      <c r="C7" s="17" t="s">
        <v>14</v>
      </c>
      <c r="D7" s="18" t="s">
        <v>15</v>
      </c>
      <c r="E7" s="10"/>
      <c r="F7" s="198" t="s">
        <v>73</v>
      </c>
      <c r="G7" s="199"/>
      <c r="H7" s="200"/>
    </row>
    <row r="8" spans="1:8" ht="15">
      <c r="A8" s="16"/>
      <c r="B8" s="64">
        <f>E24+H24</f>
        <v>0</v>
      </c>
      <c r="C8" s="2">
        <f>F24+I24</f>
        <v>0</v>
      </c>
      <c r="D8" s="3">
        <f>B8-C8</f>
        <v>0</v>
      </c>
      <c r="E8" s="10"/>
      <c r="F8" s="201">
        <f>D35+D50+D65+D80+D95+D110+D125+D140+D155+D170+D185+D200</f>
        <v>0</v>
      </c>
      <c r="G8" s="202"/>
      <c r="H8" s="203"/>
    </row>
    <row r="9" spans="1:8" ht="15">
      <c r="A9" s="16"/>
      <c r="B9" s="58" t="s">
        <v>57</v>
      </c>
      <c r="C9" s="164" t="e">
        <f>H24/B24</f>
        <v>#DIV/0!</v>
      </c>
      <c r="D9" s="165"/>
      <c r="E9" s="10"/>
      <c r="F9" s="207" t="s">
        <v>74</v>
      </c>
      <c r="G9" s="208"/>
      <c r="H9" s="209"/>
    </row>
    <row r="10" spans="1:8" ht="15.75" thickBot="1">
      <c r="A10" s="16"/>
      <c r="B10" s="68" t="s">
        <v>56</v>
      </c>
      <c r="C10" s="166" t="e">
        <f>I24/C24</f>
        <v>#DIV/0!</v>
      </c>
      <c r="D10" s="167"/>
      <c r="E10" s="10"/>
      <c r="F10" s="204">
        <f>D37+D52+D67+D82+D97+D112+D127+D142+D157+D172+D187+D202</f>
        <v>0</v>
      </c>
      <c r="G10" s="205"/>
      <c r="H10" s="206"/>
    </row>
    <row r="11" spans="1:6" ht="16.5" thickBot="1" thickTop="1">
      <c r="A11" s="16"/>
      <c r="B11" s="10"/>
      <c r="C11" s="10"/>
      <c r="D11" s="10"/>
      <c r="E11" s="10"/>
      <c r="F11" s="10"/>
    </row>
    <row r="12" spans="1:10" ht="17.45" customHeight="1" thickBot="1" thickTop="1">
      <c r="A12" s="24"/>
      <c r="B12" s="158" t="s">
        <v>72</v>
      </c>
      <c r="C12" s="159"/>
      <c r="D12" s="159"/>
      <c r="E12" s="159"/>
      <c r="F12" s="159"/>
      <c r="G12" s="159"/>
      <c r="H12" s="159"/>
      <c r="I12" s="159"/>
      <c r="J12" s="160"/>
    </row>
    <row r="13" spans="1:10" ht="13.5" customHeight="1" thickTop="1">
      <c r="A13" s="196"/>
      <c r="B13" s="179" t="s">
        <v>53</v>
      </c>
      <c r="C13" s="180"/>
      <c r="D13" s="181"/>
      <c r="E13" s="182" t="s">
        <v>0</v>
      </c>
      <c r="F13" s="183"/>
      <c r="G13" s="184"/>
      <c r="H13" s="185" t="s">
        <v>1</v>
      </c>
      <c r="I13" s="186"/>
      <c r="J13" s="187"/>
    </row>
    <row r="14" spans="1:10" ht="15">
      <c r="A14" s="197"/>
      <c r="B14" s="62" t="s">
        <v>13</v>
      </c>
      <c r="C14" s="63" t="s">
        <v>14</v>
      </c>
      <c r="D14" s="8" t="s">
        <v>15</v>
      </c>
      <c r="E14" s="7" t="s">
        <v>13</v>
      </c>
      <c r="F14" s="5" t="s">
        <v>14</v>
      </c>
      <c r="G14" s="6" t="s">
        <v>15</v>
      </c>
      <c r="H14" s="4" t="s">
        <v>13</v>
      </c>
      <c r="I14" s="5" t="s">
        <v>14</v>
      </c>
      <c r="J14" s="8" t="s">
        <v>15</v>
      </c>
    </row>
    <row r="15" spans="1:10" ht="15">
      <c r="A15" s="21" t="s">
        <v>2</v>
      </c>
      <c r="B15" s="64">
        <f>E15+H15</f>
        <v>0</v>
      </c>
      <c r="C15" s="2">
        <f>F15+I15</f>
        <v>0</v>
      </c>
      <c r="D15" s="3">
        <f>B15-C15</f>
        <v>0</v>
      </c>
      <c r="E15" s="140"/>
      <c r="F15" s="2">
        <f aca="true" t="shared" si="0" ref="F15:F23">B32+B47+B62+B77+B92+B107+B122+B137+B152+B167+B182+B197</f>
        <v>0</v>
      </c>
      <c r="G15" s="2">
        <f aca="true" t="shared" si="1" ref="G15:G23">E15-F15</f>
        <v>0</v>
      </c>
      <c r="H15" s="142"/>
      <c r="I15" s="2">
        <f aca="true" t="shared" si="2" ref="I15:I23">C32+C47+C62+C77+C92+C107+C122+C137+C152+C167+C182+C197</f>
        <v>0</v>
      </c>
      <c r="J15" s="3">
        <f aca="true" t="shared" si="3" ref="J15:J24">H15-I15</f>
        <v>0</v>
      </c>
    </row>
    <row r="16" spans="1:10" ht="15">
      <c r="A16" s="21" t="s">
        <v>3</v>
      </c>
      <c r="B16" s="64">
        <f aca="true" t="shared" si="4" ref="B16:B23">E16+H16</f>
        <v>0</v>
      </c>
      <c r="C16" s="2">
        <f aca="true" t="shared" si="5" ref="C16:C23">F16+I16</f>
        <v>0</v>
      </c>
      <c r="D16" s="3">
        <f aca="true" t="shared" si="6" ref="D16:D23">B16-C16</f>
        <v>0</v>
      </c>
      <c r="E16" s="140"/>
      <c r="F16" s="2">
        <f t="shared" si="0"/>
        <v>0</v>
      </c>
      <c r="G16" s="2">
        <f t="shared" si="1"/>
        <v>0</v>
      </c>
      <c r="H16" s="142"/>
      <c r="I16" s="2">
        <f t="shared" si="2"/>
        <v>0</v>
      </c>
      <c r="J16" s="3">
        <f t="shared" si="3"/>
        <v>0</v>
      </c>
    </row>
    <row r="17" spans="1:10" ht="15">
      <c r="A17" s="21" t="s">
        <v>4</v>
      </c>
      <c r="B17" s="64">
        <f t="shared" si="4"/>
        <v>0</v>
      </c>
      <c r="C17" s="2">
        <f t="shared" si="5"/>
        <v>0</v>
      </c>
      <c r="D17" s="3">
        <f t="shared" si="6"/>
        <v>0</v>
      </c>
      <c r="E17" s="140"/>
      <c r="F17" s="2">
        <f t="shared" si="0"/>
        <v>0</v>
      </c>
      <c r="G17" s="2">
        <f t="shared" si="1"/>
        <v>0</v>
      </c>
      <c r="H17" s="142"/>
      <c r="I17" s="2">
        <f t="shared" si="2"/>
        <v>0</v>
      </c>
      <c r="J17" s="3">
        <f t="shared" si="3"/>
        <v>0</v>
      </c>
    </row>
    <row r="18" spans="1:10" ht="15">
      <c r="A18" s="21" t="s">
        <v>5</v>
      </c>
      <c r="B18" s="64">
        <f t="shared" si="4"/>
        <v>0</v>
      </c>
      <c r="C18" s="2">
        <f t="shared" si="5"/>
        <v>0</v>
      </c>
      <c r="D18" s="3">
        <f t="shared" si="6"/>
        <v>0</v>
      </c>
      <c r="E18" s="140"/>
      <c r="F18" s="2">
        <f t="shared" si="0"/>
        <v>0</v>
      </c>
      <c r="G18" s="2">
        <f t="shared" si="1"/>
        <v>0</v>
      </c>
      <c r="H18" s="142"/>
      <c r="I18" s="2">
        <f t="shared" si="2"/>
        <v>0</v>
      </c>
      <c r="J18" s="3">
        <f t="shared" si="3"/>
        <v>0</v>
      </c>
    </row>
    <row r="19" spans="1:10" ht="15">
      <c r="A19" s="21" t="s">
        <v>6</v>
      </c>
      <c r="B19" s="64">
        <f t="shared" si="4"/>
        <v>0</v>
      </c>
      <c r="C19" s="2">
        <f t="shared" si="5"/>
        <v>0</v>
      </c>
      <c r="D19" s="3">
        <f t="shared" si="6"/>
        <v>0</v>
      </c>
      <c r="E19" s="140"/>
      <c r="F19" s="2">
        <f t="shared" si="0"/>
        <v>0</v>
      </c>
      <c r="G19" s="2">
        <f t="shared" si="1"/>
        <v>0</v>
      </c>
      <c r="H19" s="142"/>
      <c r="I19" s="2">
        <f t="shared" si="2"/>
        <v>0</v>
      </c>
      <c r="J19" s="3">
        <f t="shared" si="3"/>
        <v>0</v>
      </c>
    </row>
    <row r="20" spans="1:10" ht="15">
      <c r="A20" s="21" t="s">
        <v>7</v>
      </c>
      <c r="B20" s="64">
        <f t="shared" si="4"/>
        <v>0</v>
      </c>
      <c r="C20" s="2">
        <f t="shared" si="5"/>
        <v>0</v>
      </c>
      <c r="D20" s="3">
        <f t="shared" si="6"/>
        <v>0</v>
      </c>
      <c r="E20" s="140"/>
      <c r="F20" s="2">
        <f t="shared" si="0"/>
        <v>0</v>
      </c>
      <c r="G20" s="2">
        <f t="shared" si="1"/>
        <v>0</v>
      </c>
      <c r="H20" s="142"/>
      <c r="I20" s="2">
        <f t="shared" si="2"/>
        <v>0</v>
      </c>
      <c r="J20" s="3">
        <f t="shared" si="3"/>
        <v>0</v>
      </c>
    </row>
    <row r="21" spans="1:10" ht="15">
      <c r="A21" s="21" t="s">
        <v>8</v>
      </c>
      <c r="B21" s="64">
        <f t="shared" si="4"/>
        <v>0</v>
      </c>
      <c r="C21" s="2">
        <f t="shared" si="5"/>
        <v>0</v>
      </c>
      <c r="D21" s="3">
        <f t="shared" si="6"/>
        <v>0</v>
      </c>
      <c r="E21" s="140"/>
      <c r="F21" s="2">
        <f t="shared" si="0"/>
        <v>0</v>
      </c>
      <c r="G21" s="2">
        <f t="shared" si="1"/>
        <v>0</v>
      </c>
      <c r="H21" s="142"/>
      <c r="I21" s="2">
        <f t="shared" si="2"/>
        <v>0</v>
      </c>
      <c r="J21" s="3">
        <f t="shared" si="3"/>
        <v>0</v>
      </c>
    </row>
    <row r="22" spans="1:10" ht="15">
      <c r="A22" s="21" t="s">
        <v>9</v>
      </c>
      <c r="B22" s="64">
        <f t="shared" si="4"/>
        <v>0</v>
      </c>
      <c r="C22" s="2">
        <f t="shared" si="5"/>
        <v>0</v>
      </c>
      <c r="D22" s="3">
        <f t="shared" si="6"/>
        <v>0</v>
      </c>
      <c r="E22" s="140"/>
      <c r="F22" s="2">
        <f t="shared" si="0"/>
        <v>0</v>
      </c>
      <c r="G22" s="2">
        <f t="shared" si="1"/>
        <v>0</v>
      </c>
      <c r="H22" s="142"/>
      <c r="I22" s="2">
        <f t="shared" si="2"/>
        <v>0</v>
      </c>
      <c r="J22" s="3">
        <f t="shared" si="3"/>
        <v>0</v>
      </c>
    </row>
    <row r="23" spans="1:10" ht="16.5" customHeight="1" thickBot="1">
      <c r="A23" s="57" t="s">
        <v>10</v>
      </c>
      <c r="B23" s="64">
        <f t="shared" si="4"/>
        <v>0</v>
      </c>
      <c r="C23" s="2">
        <f t="shared" si="5"/>
        <v>0</v>
      </c>
      <c r="D23" s="3">
        <f t="shared" si="6"/>
        <v>0</v>
      </c>
      <c r="E23" s="141"/>
      <c r="F23" s="2">
        <f t="shared" si="0"/>
        <v>0</v>
      </c>
      <c r="G23" s="2">
        <f t="shared" si="1"/>
        <v>0</v>
      </c>
      <c r="H23" s="143"/>
      <c r="I23" s="2">
        <f t="shared" si="2"/>
        <v>0</v>
      </c>
      <c r="J23" s="3">
        <f t="shared" si="3"/>
        <v>0</v>
      </c>
    </row>
    <row r="24" spans="1:10" ht="16.5" thickBot="1" thickTop="1">
      <c r="A24" s="61" t="s">
        <v>20</v>
      </c>
      <c r="B24" s="65">
        <f>SUM(B15:B23)</f>
        <v>0</v>
      </c>
      <c r="C24" s="65">
        <f aca="true" t="shared" si="7" ref="C24:D24">SUM(C15:C23)</f>
        <v>0</v>
      </c>
      <c r="D24" s="66">
        <f t="shared" si="7"/>
        <v>0</v>
      </c>
      <c r="E24" s="26">
        <f aca="true" t="shared" si="8" ref="E24:I24">SUM(E15:E23)</f>
        <v>0</v>
      </c>
      <c r="F24" s="26">
        <f t="shared" si="8"/>
        <v>0</v>
      </c>
      <c r="G24" s="26">
        <f t="shared" si="8"/>
        <v>0</v>
      </c>
      <c r="H24" s="27">
        <f t="shared" si="8"/>
        <v>0</v>
      </c>
      <c r="I24" s="27">
        <f t="shared" si="8"/>
        <v>0</v>
      </c>
      <c r="J24" s="28">
        <f t="shared" si="3"/>
        <v>0</v>
      </c>
    </row>
    <row r="25" ht="15.75" thickTop="1"/>
    <row r="27" spans="1:22" ht="15.75">
      <c r="A27" s="195" t="s">
        <v>29</v>
      </c>
      <c r="B27" s="195"/>
      <c r="C27" s="195"/>
      <c r="D27" s="195"/>
      <c r="E27" s="195"/>
      <c r="F27" s="195"/>
      <c r="G27" s="195"/>
      <c r="H27" s="30"/>
      <c r="I27" s="56"/>
      <c r="J27" s="56"/>
      <c r="K27" s="11"/>
      <c r="L27" s="11"/>
      <c r="M27" s="11"/>
      <c r="N27" s="11"/>
      <c r="O27" s="11"/>
      <c r="P27" s="11"/>
      <c r="Q27" s="11"/>
      <c r="R27" s="11"/>
      <c r="S27" s="11"/>
      <c r="T27" s="11"/>
      <c r="U27" s="11"/>
      <c r="V27" s="11"/>
    </row>
    <row r="28" spans="1:10" ht="15">
      <c r="A28" s="20" t="s">
        <v>52</v>
      </c>
      <c r="B28" s="20" t="s">
        <v>69</v>
      </c>
      <c r="C28" s="19"/>
      <c r="D28" s="19"/>
      <c r="E28" s="19"/>
      <c r="F28" s="19"/>
      <c r="G28" s="19"/>
      <c r="H28" s="55"/>
      <c r="I28"/>
      <c r="J28"/>
    </row>
    <row r="29" spans="1:10" ht="15.75" thickBot="1">
      <c r="A29" s="25"/>
      <c r="H29"/>
      <c r="I29"/>
      <c r="J29"/>
    </row>
    <row r="30" spans="1:9" ht="16.5" thickBot="1" thickTop="1">
      <c r="A30" s="168" t="s">
        <v>19</v>
      </c>
      <c r="B30" s="169"/>
      <c r="C30" s="170"/>
      <c r="D30" s="60"/>
      <c r="E30" s="60"/>
      <c r="F30" s="60"/>
      <c r="G30" s="60"/>
      <c r="H30"/>
      <c r="I30"/>
    </row>
    <row r="31" spans="1:4" ht="15.75" thickTop="1">
      <c r="A31" s="59"/>
      <c r="B31" s="15" t="s">
        <v>0</v>
      </c>
      <c r="C31" s="69" t="s">
        <v>1</v>
      </c>
      <c r="D31"/>
    </row>
    <row r="32" spans="1:4" ht="15.75" thickBot="1">
      <c r="A32" s="21" t="s">
        <v>2</v>
      </c>
      <c r="B32" s="2">
        <f>July!F20</f>
        <v>0</v>
      </c>
      <c r="C32" s="2">
        <f>July!G20</f>
        <v>0</v>
      </c>
      <c r="D32"/>
    </row>
    <row r="33" spans="1:6" ht="15.75" thickTop="1">
      <c r="A33" s="21" t="s">
        <v>3</v>
      </c>
      <c r="B33" s="2">
        <f>July!G38</f>
        <v>0</v>
      </c>
      <c r="C33" s="2">
        <f>July!H38</f>
        <v>0</v>
      </c>
      <c r="D33" s="171" t="s">
        <v>58</v>
      </c>
      <c r="E33" s="171"/>
      <c r="F33" s="172"/>
    </row>
    <row r="34" spans="1:6" ht="15">
      <c r="A34" s="21" t="s">
        <v>4</v>
      </c>
      <c r="B34" s="2">
        <f>July!D52</f>
        <v>0</v>
      </c>
      <c r="C34" s="2">
        <f>July!E52</f>
        <v>0</v>
      </c>
      <c r="D34" s="173" t="s">
        <v>33</v>
      </c>
      <c r="E34" s="173"/>
      <c r="F34" s="174"/>
    </row>
    <row r="35" spans="1:6" ht="15">
      <c r="A35" s="21" t="s">
        <v>5</v>
      </c>
      <c r="B35" s="2">
        <f>July!D65</f>
        <v>0</v>
      </c>
      <c r="C35" s="2">
        <f>July!E65</f>
        <v>0</v>
      </c>
      <c r="D35" s="175"/>
      <c r="E35" s="175"/>
      <c r="F35" s="176"/>
    </row>
    <row r="36" spans="1:6" ht="15">
      <c r="A36" s="21" t="s">
        <v>6</v>
      </c>
      <c r="B36" s="2">
        <f>July!D78</f>
        <v>0</v>
      </c>
      <c r="C36" s="2">
        <f>July!E78</f>
        <v>0</v>
      </c>
      <c r="D36" s="173" t="s">
        <v>30</v>
      </c>
      <c r="E36" s="173"/>
      <c r="F36" s="174"/>
    </row>
    <row r="37" spans="1:6" ht="15.75" thickBot="1">
      <c r="A37" s="21" t="s">
        <v>7</v>
      </c>
      <c r="B37" s="2">
        <f>July!D91</f>
        <v>0</v>
      </c>
      <c r="C37" s="2">
        <f>July!E91</f>
        <v>0</v>
      </c>
      <c r="D37" s="177"/>
      <c r="E37" s="177"/>
      <c r="F37" s="178"/>
    </row>
    <row r="38" spans="1:6" ht="15.75" thickTop="1">
      <c r="A38" s="21" t="s">
        <v>8</v>
      </c>
      <c r="B38" s="2">
        <f>July!D104</f>
        <v>0</v>
      </c>
      <c r="C38" s="2">
        <f>July!E104</f>
        <v>0</v>
      </c>
      <c r="D38" s="144"/>
      <c r="E38" s="144"/>
      <c r="F38" s="145"/>
    </row>
    <row r="39" spans="1:6" ht="15">
      <c r="A39" s="21" t="s">
        <v>9</v>
      </c>
      <c r="B39" s="2">
        <f>July!D117</f>
        <v>0</v>
      </c>
      <c r="C39" s="2">
        <f>July!E117</f>
        <v>0</v>
      </c>
      <c r="D39" s="144"/>
      <c r="E39" s="144"/>
      <c r="F39" s="145"/>
    </row>
    <row r="40" spans="1:6" ht="15.75" thickBot="1">
      <c r="A40" s="57" t="s">
        <v>10</v>
      </c>
      <c r="B40" s="9">
        <f>July!D130</f>
        <v>0</v>
      </c>
      <c r="C40" s="9">
        <f>July!E130</f>
        <v>0</v>
      </c>
      <c r="D40" s="144"/>
      <c r="E40" s="144"/>
      <c r="F40" s="145"/>
    </row>
    <row r="41" spans="1:6" ht="15.75" thickTop="1">
      <c r="A41" s="71" t="s">
        <v>11</v>
      </c>
      <c r="B41" s="14">
        <f aca="true" t="shared" si="9" ref="B41:C41">SUM(B32:B40)</f>
        <v>0</v>
      </c>
      <c r="C41" s="70">
        <f t="shared" si="9"/>
        <v>0</v>
      </c>
      <c r="D41" s="144"/>
      <c r="E41" s="144"/>
      <c r="F41" s="145"/>
    </row>
    <row r="42" spans="1:6" ht="15.75" thickBot="1">
      <c r="A42" s="22" t="s">
        <v>12</v>
      </c>
      <c r="B42" s="156">
        <f>SUM(B41:C41)</f>
        <v>0</v>
      </c>
      <c r="C42" s="157"/>
      <c r="D42" s="144"/>
      <c r="E42" s="144"/>
      <c r="F42" s="145"/>
    </row>
    <row r="43" spans="4:6" ht="15.75" thickTop="1">
      <c r="D43" s="145"/>
      <c r="E43" s="145"/>
      <c r="F43" s="145"/>
    </row>
    <row r="44" spans="4:6" ht="15.75" thickBot="1">
      <c r="D44" s="145"/>
      <c r="E44" s="145"/>
      <c r="F44" s="145"/>
    </row>
    <row r="45" spans="1:6" ht="16.5" thickBot="1" thickTop="1">
      <c r="A45" s="168" t="s">
        <v>21</v>
      </c>
      <c r="B45" s="169"/>
      <c r="C45" s="170"/>
      <c r="D45" s="146"/>
      <c r="E45" s="146"/>
      <c r="F45" s="146"/>
    </row>
    <row r="46" spans="1:6" ht="15.75" thickTop="1">
      <c r="A46" s="59"/>
      <c r="B46" s="15" t="s">
        <v>0</v>
      </c>
      <c r="C46" s="69" t="s">
        <v>1</v>
      </c>
      <c r="D46" s="144"/>
      <c r="E46" s="145"/>
      <c r="F46" s="145"/>
    </row>
    <row r="47" spans="1:6" ht="15.75" thickBot="1">
      <c r="A47" s="21" t="s">
        <v>2</v>
      </c>
      <c r="B47" s="2">
        <f>August!F20</f>
        <v>0</v>
      </c>
      <c r="C47" s="2">
        <f>August!G20</f>
        <v>0</v>
      </c>
      <c r="D47" s="144"/>
      <c r="E47" s="145"/>
      <c r="F47" s="145"/>
    </row>
    <row r="48" spans="1:6" ht="15.75" thickTop="1">
      <c r="A48" s="21" t="s">
        <v>3</v>
      </c>
      <c r="B48" s="2">
        <f>August!G38</f>
        <v>0</v>
      </c>
      <c r="C48" s="2">
        <f>August!H38</f>
        <v>0</v>
      </c>
      <c r="D48" s="171" t="s">
        <v>59</v>
      </c>
      <c r="E48" s="171"/>
      <c r="F48" s="172"/>
    </row>
    <row r="49" spans="1:6" ht="15">
      <c r="A49" s="21" t="s">
        <v>4</v>
      </c>
      <c r="B49" s="2">
        <f>August!D52</f>
        <v>0</v>
      </c>
      <c r="C49" s="2">
        <f>August!E52</f>
        <v>0</v>
      </c>
      <c r="D49" s="173" t="s">
        <v>33</v>
      </c>
      <c r="E49" s="173"/>
      <c r="F49" s="174"/>
    </row>
    <row r="50" spans="1:6" ht="15">
      <c r="A50" s="21" t="s">
        <v>5</v>
      </c>
      <c r="B50" s="2">
        <f>August!D65</f>
        <v>0</v>
      </c>
      <c r="C50" s="2">
        <f>August!E65</f>
        <v>0</v>
      </c>
      <c r="D50" s="175"/>
      <c r="E50" s="175"/>
      <c r="F50" s="176"/>
    </row>
    <row r="51" spans="1:6" ht="15">
      <c r="A51" s="21" t="s">
        <v>6</v>
      </c>
      <c r="B51" s="2">
        <f>August!D78</f>
        <v>0</v>
      </c>
      <c r="C51" s="2">
        <f>August!E78</f>
        <v>0</v>
      </c>
      <c r="D51" s="173" t="s">
        <v>30</v>
      </c>
      <c r="E51" s="173"/>
      <c r="F51" s="174"/>
    </row>
    <row r="52" spans="1:6" ht="15.75" thickBot="1">
      <c r="A52" s="21" t="s">
        <v>7</v>
      </c>
      <c r="B52" s="2">
        <f>August!D91</f>
        <v>0</v>
      </c>
      <c r="C52" s="2">
        <f>August!E91</f>
        <v>0</v>
      </c>
      <c r="D52" s="177"/>
      <c r="E52" s="177"/>
      <c r="F52" s="178"/>
    </row>
    <row r="53" spans="1:6" ht="15.75" thickTop="1">
      <c r="A53" s="21" t="s">
        <v>8</v>
      </c>
      <c r="B53" s="2">
        <f>August!D104</f>
        <v>0</v>
      </c>
      <c r="C53" s="2">
        <f>August!E104</f>
        <v>0</v>
      </c>
      <c r="D53" s="144"/>
      <c r="E53" s="144"/>
      <c r="F53" s="145"/>
    </row>
    <row r="54" spans="1:6" ht="15">
      <c r="A54" s="21" t="s">
        <v>9</v>
      </c>
      <c r="B54" s="2">
        <f>August!D117</f>
        <v>0</v>
      </c>
      <c r="C54" s="2">
        <f>August!E117</f>
        <v>0</v>
      </c>
      <c r="D54" s="144"/>
      <c r="E54" s="144"/>
      <c r="F54" s="145"/>
    </row>
    <row r="55" spans="1:6" ht="15.75" thickBot="1">
      <c r="A55" s="57" t="s">
        <v>10</v>
      </c>
      <c r="B55" s="2">
        <f>August!D130</f>
        <v>0</v>
      </c>
      <c r="C55" s="2">
        <f>August!E130</f>
        <v>0</v>
      </c>
      <c r="D55" s="144"/>
      <c r="E55" s="144"/>
      <c r="F55" s="145"/>
    </row>
    <row r="56" spans="1:6" ht="15.75" thickTop="1">
      <c r="A56" s="71" t="s">
        <v>11</v>
      </c>
      <c r="B56" s="14">
        <f aca="true" t="shared" si="10" ref="B56:C56">SUM(B47:B55)</f>
        <v>0</v>
      </c>
      <c r="C56" s="70">
        <f t="shared" si="10"/>
        <v>0</v>
      </c>
      <c r="D56" s="144"/>
      <c r="E56" s="144"/>
      <c r="F56" s="145"/>
    </row>
    <row r="57" spans="1:6" ht="15.75" thickBot="1">
      <c r="A57" s="22" t="s">
        <v>12</v>
      </c>
      <c r="B57" s="156">
        <f>SUM(B56:C56)</f>
        <v>0</v>
      </c>
      <c r="C57" s="157"/>
      <c r="D57" s="144"/>
      <c r="E57" s="144"/>
      <c r="F57" s="145"/>
    </row>
    <row r="58" spans="4:6" ht="15.75" thickTop="1">
      <c r="D58" s="145"/>
      <c r="E58" s="145"/>
      <c r="F58" s="145"/>
    </row>
    <row r="59" spans="4:6" ht="15.75" thickBot="1">
      <c r="D59" s="145"/>
      <c r="E59" s="145"/>
      <c r="F59" s="145"/>
    </row>
    <row r="60" spans="1:6" ht="16.5" thickBot="1" thickTop="1">
      <c r="A60" s="168" t="s">
        <v>22</v>
      </c>
      <c r="B60" s="169"/>
      <c r="C60" s="170"/>
      <c r="D60" s="146"/>
      <c r="E60" s="146"/>
      <c r="F60" s="146"/>
    </row>
    <row r="61" spans="1:6" ht="15.75" thickTop="1">
      <c r="A61" s="59"/>
      <c r="B61" s="15" t="s">
        <v>0</v>
      </c>
      <c r="C61" s="69" t="s">
        <v>1</v>
      </c>
      <c r="D61" s="144"/>
      <c r="E61" s="145"/>
      <c r="F61" s="145"/>
    </row>
    <row r="62" spans="1:6" ht="15.75" thickBot="1">
      <c r="A62" s="21" t="s">
        <v>2</v>
      </c>
      <c r="B62" s="2">
        <f>September!F20</f>
        <v>0</v>
      </c>
      <c r="C62" s="2">
        <f>September!G20</f>
        <v>0</v>
      </c>
      <c r="D62" s="144"/>
      <c r="E62" s="145"/>
      <c r="F62" s="145"/>
    </row>
    <row r="63" spans="1:6" ht="15.75" thickTop="1">
      <c r="A63" s="21" t="s">
        <v>3</v>
      </c>
      <c r="B63" s="2">
        <f>September!G38</f>
        <v>0</v>
      </c>
      <c r="C63" s="2">
        <f>September!H38</f>
        <v>0</v>
      </c>
      <c r="D63" s="171" t="s">
        <v>60</v>
      </c>
      <c r="E63" s="171"/>
      <c r="F63" s="172"/>
    </row>
    <row r="64" spans="1:6" ht="15">
      <c r="A64" s="21" t="s">
        <v>4</v>
      </c>
      <c r="B64" s="2">
        <f>September!D52</f>
        <v>0</v>
      </c>
      <c r="C64" s="2">
        <f>September!E52</f>
        <v>0</v>
      </c>
      <c r="D64" s="173" t="s">
        <v>33</v>
      </c>
      <c r="E64" s="173"/>
      <c r="F64" s="174"/>
    </row>
    <row r="65" spans="1:6" ht="15">
      <c r="A65" s="21" t="s">
        <v>5</v>
      </c>
      <c r="B65" s="2">
        <f>Table356247119[[#This Row],[243 Program]]</f>
        <v>0</v>
      </c>
      <c r="C65" s="2">
        <f>Table356247119[[#This Row],[243 Admin]]</f>
        <v>0</v>
      </c>
      <c r="D65" s="175"/>
      <c r="E65" s="175"/>
      <c r="F65" s="176"/>
    </row>
    <row r="66" spans="1:6" ht="15">
      <c r="A66" s="21" t="s">
        <v>6</v>
      </c>
      <c r="B66" s="2">
        <f>September!D78</f>
        <v>0</v>
      </c>
      <c r="C66" s="2">
        <f>September!E78</f>
        <v>0</v>
      </c>
      <c r="D66" s="173" t="s">
        <v>30</v>
      </c>
      <c r="E66" s="173"/>
      <c r="F66" s="174"/>
    </row>
    <row r="67" spans="1:6" ht="15.75" thickBot="1">
      <c r="A67" s="21" t="s">
        <v>7</v>
      </c>
      <c r="B67" s="2">
        <f>September!D91</f>
        <v>0</v>
      </c>
      <c r="C67" s="2">
        <f>September!E91</f>
        <v>0</v>
      </c>
      <c r="D67" s="177"/>
      <c r="E67" s="177"/>
      <c r="F67" s="178"/>
    </row>
    <row r="68" spans="1:6" ht="15.75" thickTop="1">
      <c r="A68" s="21" t="s">
        <v>8</v>
      </c>
      <c r="B68" s="2">
        <f>September!D104</f>
        <v>0</v>
      </c>
      <c r="C68" s="2">
        <f>September!E104</f>
        <v>0</v>
      </c>
      <c r="D68" s="144"/>
      <c r="E68" s="144"/>
      <c r="F68" s="145"/>
    </row>
    <row r="69" spans="1:6" ht="15">
      <c r="A69" s="21" t="s">
        <v>9</v>
      </c>
      <c r="B69" s="2">
        <f>September!D117</f>
        <v>0</v>
      </c>
      <c r="C69" s="2">
        <f>September!E117</f>
        <v>0</v>
      </c>
      <c r="D69" s="144"/>
      <c r="E69" s="144"/>
      <c r="F69" s="145"/>
    </row>
    <row r="70" spans="1:6" ht="15.75" thickBot="1">
      <c r="A70" s="57" t="s">
        <v>10</v>
      </c>
      <c r="B70" s="9">
        <f>September!D130</f>
        <v>0</v>
      </c>
      <c r="C70" s="9">
        <f>September!E130</f>
        <v>0</v>
      </c>
      <c r="D70" s="144"/>
      <c r="E70" s="144"/>
      <c r="F70" s="145"/>
    </row>
    <row r="71" spans="1:6" ht="15.75" thickTop="1">
      <c r="A71" s="71" t="s">
        <v>11</v>
      </c>
      <c r="B71" s="70">
        <f aca="true" t="shared" si="11" ref="B71:C71">SUM(B62:B70)</f>
        <v>0</v>
      </c>
      <c r="C71" s="70">
        <f t="shared" si="11"/>
        <v>0</v>
      </c>
      <c r="D71" s="144"/>
      <c r="E71" s="144"/>
      <c r="F71" s="145"/>
    </row>
    <row r="72" spans="1:6" ht="15.75" thickBot="1">
      <c r="A72" s="22" t="s">
        <v>12</v>
      </c>
      <c r="B72" s="156">
        <f>SUM(B71:C71)</f>
        <v>0</v>
      </c>
      <c r="C72" s="157"/>
      <c r="D72" s="144"/>
      <c r="E72" s="144"/>
      <c r="F72" s="145"/>
    </row>
    <row r="73" spans="4:6" ht="15.75" thickTop="1">
      <c r="D73" s="145"/>
      <c r="E73" s="145"/>
      <c r="F73" s="145"/>
    </row>
    <row r="74" spans="4:6" ht="15.75" thickBot="1">
      <c r="D74" s="145"/>
      <c r="E74" s="145"/>
      <c r="F74" s="145"/>
    </row>
    <row r="75" spans="1:6" ht="16.5" thickBot="1" thickTop="1">
      <c r="A75" s="168" t="s">
        <v>23</v>
      </c>
      <c r="B75" s="169"/>
      <c r="C75" s="170"/>
      <c r="D75" s="146"/>
      <c r="E75" s="146"/>
      <c r="F75" s="146"/>
    </row>
    <row r="76" spans="1:6" ht="15.75" thickTop="1">
      <c r="A76" s="59"/>
      <c r="B76" s="15" t="s">
        <v>0</v>
      </c>
      <c r="C76" s="69" t="s">
        <v>1</v>
      </c>
      <c r="D76" s="144"/>
      <c r="E76" s="145"/>
      <c r="F76" s="145"/>
    </row>
    <row r="77" spans="1:6" ht="15.75" thickBot="1">
      <c r="A77" s="21" t="s">
        <v>2</v>
      </c>
      <c r="B77" s="2">
        <f>October!F20</f>
        <v>0</v>
      </c>
      <c r="C77" s="2">
        <f>October!G20</f>
        <v>0</v>
      </c>
      <c r="D77" s="144"/>
      <c r="E77" s="145"/>
      <c r="F77" s="145"/>
    </row>
    <row r="78" spans="1:6" ht="15.75" thickTop="1">
      <c r="A78" s="21" t="s">
        <v>3</v>
      </c>
      <c r="B78" s="2">
        <f>October!G38</f>
        <v>0</v>
      </c>
      <c r="C78" s="2">
        <f>October!H38</f>
        <v>0</v>
      </c>
      <c r="D78" s="171" t="s">
        <v>61</v>
      </c>
      <c r="E78" s="171"/>
      <c r="F78" s="172"/>
    </row>
    <row r="79" spans="1:6" ht="15">
      <c r="A79" s="21" t="s">
        <v>4</v>
      </c>
      <c r="B79" s="2">
        <f>October!D52</f>
        <v>0</v>
      </c>
      <c r="C79" s="2">
        <f>October!E52</f>
        <v>0</v>
      </c>
      <c r="D79" s="173" t="s">
        <v>33</v>
      </c>
      <c r="E79" s="173"/>
      <c r="F79" s="174"/>
    </row>
    <row r="80" spans="1:6" ht="15">
      <c r="A80" s="21" t="s">
        <v>5</v>
      </c>
      <c r="B80" s="2">
        <f>October!D65</f>
        <v>0</v>
      </c>
      <c r="C80" s="2">
        <f>October!E65</f>
        <v>0</v>
      </c>
      <c r="D80" s="175"/>
      <c r="E80" s="175"/>
      <c r="F80" s="176"/>
    </row>
    <row r="81" spans="1:6" ht="15">
      <c r="A81" s="21" t="s">
        <v>6</v>
      </c>
      <c r="B81" s="2">
        <f>October!D78</f>
        <v>0</v>
      </c>
      <c r="C81" s="2">
        <f>October!E78</f>
        <v>0</v>
      </c>
      <c r="D81" s="173" t="s">
        <v>30</v>
      </c>
      <c r="E81" s="173"/>
      <c r="F81" s="174"/>
    </row>
    <row r="82" spans="1:6" ht="15.75" thickBot="1">
      <c r="A82" s="21" t="s">
        <v>7</v>
      </c>
      <c r="B82" s="2">
        <f>October!D91</f>
        <v>0</v>
      </c>
      <c r="C82" s="2">
        <f>October!E91</f>
        <v>0</v>
      </c>
      <c r="D82" s="177"/>
      <c r="E82" s="177"/>
      <c r="F82" s="178"/>
    </row>
    <row r="83" spans="1:6" ht="15.75" thickTop="1">
      <c r="A83" s="21" t="s">
        <v>8</v>
      </c>
      <c r="B83" s="2">
        <f>October!D104</f>
        <v>0</v>
      </c>
      <c r="C83" s="2">
        <f>October!E104</f>
        <v>0</v>
      </c>
      <c r="D83" s="144"/>
      <c r="E83" s="144"/>
      <c r="F83" s="145"/>
    </row>
    <row r="84" spans="1:6" ht="15">
      <c r="A84" s="21" t="s">
        <v>9</v>
      </c>
      <c r="B84" s="2">
        <f>October!D117</f>
        <v>0</v>
      </c>
      <c r="C84" s="2">
        <f>October!E117</f>
        <v>0</v>
      </c>
      <c r="D84" s="144"/>
      <c r="E84" s="144"/>
      <c r="F84" s="145"/>
    </row>
    <row r="85" spans="1:6" ht="15.75" thickBot="1">
      <c r="A85" s="57" t="s">
        <v>10</v>
      </c>
      <c r="B85" s="9">
        <f>October!D130</f>
        <v>0</v>
      </c>
      <c r="C85" s="9">
        <f>October!E130</f>
        <v>0</v>
      </c>
      <c r="D85" s="144"/>
      <c r="E85" s="144"/>
      <c r="F85" s="145"/>
    </row>
    <row r="86" spans="1:6" ht="15.75" thickTop="1">
      <c r="A86" s="71" t="s">
        <v>11</v>
      </c>
      <c r="B86" s="14">
        <f aca="true" t="shared" si="12" ref="B86:C86">SUM(B77:B85)</f>
        <v>0</v>
      </c>
      <c r="C86" s="70">
        <f t="shared" si="12"/>
        <v>0</v>
      </c>
      <c r="D86" s="144"/>
      <c r="E86" s="144"/>
      <c r="F86" s="145"/>
    </row>
    <row r="87" spans="1:6" ht="15.75" thickBot="1">
      <c r="A87" s="22" t="s">
        <v>12</v>
      </c>
      <c r="B87" s="156">
        <f>SUM(B86:C86)</f>
        <v>0</v>
      </c>
      <c r="C87" s="157"/>
      <c r="D87" s="144"/>
      <c r="E87" s="144"/>
      <c r="F87" s="145"/>
    </row>
    <row r="88" spans="4:6" ht="15.75" thickTop="1">
      <c r="D88" s="145"/>
      <c r="E88" s="145"/>
      <c r="F88" s="145"/>
    </row>
    <row r="89" spans="4:6" ht="15.75" thickBot="1">
      <c r="D89" s="145"/>
      <c r="E89" s="145"/>
      <c r="F89" s="145"/>
    </row>
    <row r="90" spans="1:6" ht="16.5" thickBot="1" thickTop="1">
      <c r="A90" s="168" t="s">
        <v>24</v>
      </c>
      <c r="B90" s="169"/>
      <c r="C90" s="170"/>
      <c r="D90" s="146"/>
      <c r="E90" s="146"/>
      <c r="F90" s="146"/>
    </row>
    <row r="91" spans="1:6" ht="15.75" thickTop="1">
      <c r="A91" s="59"/>
      <c r="B91" s="15" t="s">
        <v>0</v>
      </c>
      <c r="C91" s="69" t="s">
        <v>1</v>
      </c>
      <c r="D91" s="144"/>
      <c r="E91" s="145"/>
      <c r="F91" s="145"/>
    </row>
    <row r="92" spans="1:6" ht="15.75" thickBot="1">
      <c r="A92" s="21" t="s">
        <v>2</v>
      </c>
      <c r="B92" s="2">
        <f>November!F20</f>
        <v>0</v>
      </c>
      <c r="C92" s="2">
        <f>November!G20</f>
        <v>0</v>
      </c>
      <c r="D92" s="144"/>
      <c r="E92" s="145"/>
      <c r="F92" s="145"/>
    </row>
    <row r="93" spans="1:6" ht="15.75" thickTop="1">
      <c r="A93" s="21" t="s">
        <v>3</v>
      </c>
      <c r="B93" s="2">
        <f>November!G38</f>
        <v>0</v>
      </c>
      <c r="C93" s="2">
        <f>November!H38</f>
        <v>0</v>
      </c>
      <c r="D93" s="171" t="s">
        <v>62</v>
      </c>
      <c r="E93" s="171"/>
      <c r="F93" s="172"/>
    </row>
    <row r="94" spans="1:6" ht="15">
      <c r="A94" s="21" t="s">
        <v>4</v>
      </c>
      <c r="B94" s="2">
        <f>November!D52</f>
        <v>0</v>
      </c>
      <c r="C94" s="2">
        <f>November!E52</f>
        <v>0</v>
      </c>
      <c r="D94" s="173" t="s">
        <v>33</v>
      </c>
      <c r="E94" s="173"/>
      <c r="F94" s="174"/>
    </row>
    <row r="95" spans="1:6" ht="15">
      <c r="A95" s="21" t="s">
        <v>5</v>
      </c>
      <c r="B95" s="2">
        <f>November!D65</f>
        <v>0</v>
      </c>
      <c r="C95" s="2">
        <f>November!E65</f>
        <v>0</v>
      </c>
      <c r="D95" s="175"/>
      <c r="E95" s="175"/>
      <c r="F95" s="176"/>
    </row>
    <row r="96" spans="1:6" ht="15">
      <c r="A96" s="21" t="s">
        <v>6</v>
      </c>
      <c r="B96" s="2">
        <f>November!D78</f>
        <v>0</v>
      </c>
      <c r="C96" s="2">
        <f>November!E78</f>
        <v>0</v>
      </c>
      <c r="D96" s="173" t="s">
        <v>30</v>
      </c>
      <c r="E96" s="173"/>
      <c r="F96" s="174"/>
    </row>
    <row r="97" spans="1:6" ht="15.75" thickBot="1">
      <c r="A97" s="21" t="s">
        <v>7</v>
      </c>
      <c r="B97" s="2">
        <f>November!D91</f>
        <v>0</v>
      </c>
      <c r="C97" s="2">
        <f>November!E91</f>
        <v>0</v>
      </c>
      <c r="D97" s="177"/>
      <c r="E97" s="177"/>
      <c r="F97" s="178"/>
    </row>
    <row r="98" spans="1:6" ht="15.75" thickTop="1">
      <c r="A98" s="21" t="s">
        <v>8</v>
      </c>
      <c r="B98" s="2">
        <f>November!D104</f>
        <v>0</v>
      </c>
      <c r="C98" s="2">
        <f>November!E104</f>
        <v>0</v>
      </c>
      <c r="D98" s="144"/>
      <c r="E98" s="144"/>
      <c r="F98" s="145"/>
    </row>
    <row r="99" spans="1:6" ht="15">
      <c r="A99" s="21" t="s">
        <v>9</v>
      </c>
      <c r="B99" s="2">
        <f>November!D117</f>
        <v>0</v>
      </c>
      <c r="C99" s="2">
        <f>November!E117</f>
        <v>0</v>
      </c>
      <c r="D99" s="144"/>
      <c r="E99" s="144"/>
      <c r="F99" s="145"/>
    </row>
    <row r="100" spans="1:6" ht="15.75" thickBot="1">
      <c r="A100" s="57" t="s">
        <v>10</v>
      </c>
      <c r="B100" s="9">
        <f>November!D130</f>
        <v>0</v>
      </c>
      <c r="C100" s="9">
        <f>November!E130</f>
        <v>0</v>
      </c>
      <c r="D100" s="144"/>
      <c r="E100" s="144"/>
      <c r="F100" s="145"/>
    </row>
    <row r="101" spans="1:6" ht="15.75" thickTop="1">
      <c r="A101" s="71" t="s">
        <v>11</v>
      </c>
      <c r="B101" s="14">
        <f aca="true" t="shared" si="13" ref="B101:C101">SUM(B92:B100)</f>
        <v>0</v>
      </c>
      <c r="C101" s="70">
        <f t="shared" si="13"/>
        <v>0</v>
      </c>
      <c r="D101" s="144"/>
      <c r="E101" s="144"/>
      <c r="F101" s="145"/>
    </row>
    <row r="102" spans="1:6" ht="15.75" thickBot="1">
      <c r="A102" s="22" t="s">
        <v>12</v>
      </c>
      <c r="B102" s="156">
        <f>SUM(B101:C101)</f>
        <v>0</v>
      </c>
      <c r="C102" s="157"/>
      <c r="D102" s="144"/>
      <c r="E102" s="144"/>
      <c r="F102" s="145"/>
    </row>
    <row r="103" spans="4:6" ht="15.75" thickTop="1">
      <c r="D103" s="145"/>
      <c r="E103" s="145"/>
      <c r="F103" s="145"/>
    </row>
    <row r="104" spans="4:6" ht="15.75" thickBot="1">
      <c r="D104" s="145"/>
      <c r="E104" s="145"/>
      <c r="F104" s="145"/>
    </row>
    <row r="105" spans="1:6" ht="16.5" thickBot="1" thickTop="1">
      <c r="A105" s="168" t="s">
        <v>25</v>
      </c>
      <c r="B105" s="169"/>
      <c r="C105" s="170"/>
      <c r="D105" s="146"/>
      <c r="E105" s="146"/>
      <c r="F105" s="146"/>
    </row>
    <row r="106" spans="1:6" ht="15.75" thickTop="1">
      <c r="A106" s="59"/>
      <c r="B106" s="15" t="s">
        <v>0</v>
      </c>
      <c r="C106" s="69" t="s">
        <v>1</v>
      </c>
      <c r="D106" s="144"/>
      <c r="E106" s="145"/>
      <c r="F106" s="145"/>
    </row>
    <row r="107" spans="1:6" ht="15.75" thickBot="1">
      <c r="A107" s="21" t="s">
        <v>2</v>
      </c>
      <c r="B107" s="2">
        <f>December!F20</f>
        <v>0</v>
      </c>
      <c r="C107" s="2">
        <f>December!G20</f>
        <v>0</v>
      </c>
      <c r="D107" s="144"/>
      <c r="E107" s="145"/>
      <c r="F107" s="145"/>
    </row>
    <row r="108" spans="1:6" ht="15.75" thickTop="1">
      <c r="A108" s="21" t="s">
        <v>3</v>
      </c>
      <c r="B108" s="2">
        <f>December!G38</f>
        <v>0</v>
      </c>
      <c r="C108" s="2">
        <f>December!H38</f>
        <v>0</v>
      </c>
      <c r="D108" s="171" t="s">
        <v>64</v>
      </c>
      <c r="E108" s="171"/>
      <c r="F108" s="172"/>
    </row>
    <row r="109" spans="1:6" ht="15">
      <c r="A109" s="21" t="s">
        <v>4</v>
      </c>
      <c r="B109" s="2">
        <f>December!D52</f>
        <v>0</v>
      </c>
      <c r="C109" s="2">
        <f>December!E52</f>
        <v>0</v>
      </c>
      <c r="D109" s="173" t="s">
        <v>33</v>
      </c>
      <c r="E109" s="173"/>
      <c r="F109" s="174"/>
    </row>
    <row r="110" spans="1:6" ht="15">
      <c r="A110" s="21" t="s">
        <v>5</v>
      </c>
      <c r="B110" s="2">
        <f>December!D65</f>
        <v>0</v>
      </c>
      <c r="C110" s="2">
        <f>December!E65</f>
        <v>0</v>
      </c>
      <c r="D110" s="175"/>
      <c r="E110" s="175"/>
      <c r="F110" s="176"/>
    </row>
    <row r="111" spans="1:6" ht="15">
      <c r="A111" s="21" t="s">
        <v>6</v>
      </c>
      <c r="B111" s="2">
        <f>December!D78</f>
        <v>0</v>
      </c>
      <c r="C111" s="2">
        <f>December!E78</f>
        <v>0</v>
      </c>
      <c r="D111" s="173" t="s">
        <v>30</v>
      </c>
      <c r="E111" s="173"/>
      <c r="F111" s="174"/>
    </row>
    <row r="112" spans="1:6" ht="15.75" thickBot="1">
      <c r="A112" s="21" t="s">
        <v>7</v>
      </c>
      <c r="B112" s="2">
        <f>December!D91</f>
        <v>0</v>
      </c>
      <c r="C112" s="2">
        <f>December!E91</f>
        <v>0</v>
      </c>
      <c r="D112" s="177"/>
      <c r="E112" s="177"/>
      <c r="F112" s="178"/>
    </row>
    <row r="113" spans="1:6" ht="15.75" thickTop="1">
      <c r="A113" s="21" t="s">
        <v>8</v>
      </c>
      <c r="B113" s="2">
        <f>December!D104</f>
        <v>0</v>
      </c>
      <c r="C113" s="2">
        <f>December!E104</f>
        <v>0</v>
      </c>
      <c r="D113" s="144"/>
      <c r="E113" s="144"/>
      <c r="F113" s="145"/>
    </row>
    <row r="114" spans="1:6" ht="15">
      <c r="A114" s="21" t="s">
        <v>9</v>
      </c>
      <c r="B114" s="2">
        <f>December!D117</f>
        <v>0</v>
      </c>
      <c r="C114" s="2">
        <f>December!E117</f>
        <v>0</v>
      </c>
      <c r="D114" s="144"/>
      <c r="E114" s="144"/>
      <c r="F114" s="145"/>
    </row>
    <row r="115" spans="1:6" ht="15.75" thickBot="1">
      <c r="A115" s="57" t="s">
        <v>10</v>
      </c>
      <c r="B115" s="9">
        <f>December!D130</f>
        <v>0</v>
      </c>
      <c r="C115" s="9">
        <f>December!E130</f>
        <v>0</v>
      </c>
      <c r="D115" s="144"/>
      <c r="E115" s="144"/>
      <c r="F115" s="145"/>
    </row>
    <row r="116" spans="1:6" ht="15.75" thickTop="1">
      <c r="A116" s="71" t="s">
        <v>11</v>
      </c>
      <c r="B116" s="14">
        <f aca="true" t="shared" si="14" ref="B116:C116">SUM(B107:B115)</f>
        <v>0</v>
      </c>
      <c r="C116" s="70">
        <f t="shared" si="14"/>
        <v>0</v>
      </c>
      <c r="D116" s="144"/>
      <c r="E116" s="144"/>
      <c r="F116" s="145"/>
    </row>
    <row r="117" spans="1:6" ht="15.75" thickBot="1">
      <c r="A117" s="22" t="s">
        <v>12</v>
      </c>
      <c r="B117" s="156">
        <f>SUM(B116:C116)</f>
        <v>0</v>
      </c>
      <c r="C117" s="157"/>
      <c r="D117" s="144"/>
      <c r="E117" s="144"/>
      <c r="F117" s="145"/>
    </row>
    <row r="118" spans="4:6" ht="15.75" thickTop="1">
      <c r="D118" s="145"/>
      <c r="E118" s="145"/>
      <c r="F118" s="145"/>
    </row>
    <row r="119" spans="4:6" ht="15.75" thickBot="1">
      <c r="D119" s="145"/>
      <c r="E119" s="145"/>
      <c r="F119" s="145"/>
    </row>
    <row r="120" spans="1:6" ht="16.5" thickBot="1" thickTop="1">
      <c r="A120" s="168" t="s">
        <v>54</v>
      </c>
      <c r="B120" s="169"/>
      <c r="C120" s="170"/>
      <c r="D120" s="146"/>
      <c r="E120" s="146"/>
      <c r="F120" s="146"/>
    </row>
    <row r="121" spans="1:6" ht="15.75" thickTop="1">
      <c r="A121" s="59"/>
      <c r="B121" s="15" t="s">
        <v>0</v>
      </c>
      <c r="C121" s="69" t="s">
        <v>1</v>
      </c>
      <c r="D121" s="144"/>
      <c r="E121" s="145"/>
      <c r="F121" s="145"/>
    </row>
    <row r="122" spans="1:6" ht="15.75" thickBot="1">
      <c r="A122" s="21" t="s">
        <v>2</v>
      </c>
      <c r="B122" s="2">
        <f>January!F20</f>
        <v>0</v>
      </c>
      <c r="C122" s="2">
        <f>January!G20</f>
        <v>0</v>
      </c>
      <c r="D122" s="144"/>
      <c r="E122" s="145"/>
      <c r="F122" s="145"/>
    </row>
    <row r="123" spans="1:6" ht="15.75" thickTop="1">
      <c r="A123" s="21" t="s">
        <v>3</v>
      </c>
      <c r="B123" s="2">
        <f>January!G38</f>
        <v>0</v>
      </c>
      <c r="C123" s="2">
        <f>January!H38</f>
        <v>0</v>
      </c>
      <c r="D123" s="171" t="s">
        <v>63</v>
      </c>
      <c r="E123" s="171"/>
      <c r="F123" s="172"/>
    </row>
    <row r="124" spans="1:6" ht="15">
      <c r="A124" s="21" t="s">
        <v>4</v>
      </c>
      <c r="B124" s="2">
        <f>January!D52</f>
        <v>0</v>
      </c>
      <c r="C124" s="2">
        <f>January!E52</f>
        <v>0</v>
      </c>
      <c r="D124" s="173" t="s">
        <v>33</v>
      </c>
      <c r="E124" s="173"/>
      <c r="F124" s="174"/>
    </row>
    <row r="125" spans="1:6" ht="15">
      <c r="A125" s="21" t="s">
        <v>5</v>
      </c>
      <c r="B125" s="2">
        <f>January!D65</f>
        <v>0</v>
      </c>
      <c r="C125" s="2">
        <f>January!E65</f>
        <v>0</v>
      </c>
      <c r="D125" s="175"/>
      <c r="E125" s="175"/>
      <c r="F125" s="176"/>
    </row>
    <row r="126" spans="1:6" ht="15">
      <c r="A126" s="21" t="s">
        <v>6</v>
      </c>
      <c r="B126" s="2">
        <f>January!D78</f>
        <v>0</v>
      </c>
      <c r="C126" s="2">
        <f>January!E78</f>
        <v>0</v>
      </c>
      <c r="D126" s="173" t="s">
        <v>30</v>
      </c>
      <c r="E126" s="173"/>
      <c r="F126" s="174"/>
    </row>
    <row r="127" spans="1:6" ht="15.75" thickBot="1">
      <c r="A127" s="21" t="s">
        <v>7</v>
      </c>
      <c r="B127" s="2">
        <f>January!D91</f>
        <v>0</v>
      </c>
      <c r="C127" s="2">
        <f>January!E91</f>
        <v>0</v>
      </c>
      <c r="D127" s="177"/>
      <c r="E127" s="177"/>
      <c r="F127" s="178"/>
    </row>
    <row r="128" spans="1:6" ht="15.75" thickTop="1">
      <c r="A128" s="21" t="s">
        <v>8</v>
      </c>
      <c r="B128" s="2">
        <f>January!D104</f>
        <v>0</v>
      </c>
      <c r="C128" s="2">
        <f>January!E104</f>
        <v>0</v>
      </c>
      <c r="D128" s="144"/>
      <c r="E128" s="144"/>
      <c r="F128" s="145"/>
    </row>
    <row r="129" spans="1:6" ht="15">
      <c r="A129" s="21" t="s">
        <v>9</v>
      </c>
      <c r="B129" s="2">
        <f>January!D117</f>
        <v>0</v>
      </c>
      <c r="C129" s="2">
        <f>January!E117</f>
        <v>0</v>
      </c>
      <c r="D129" s="144"/>
      <c r="E129" s="144"/>
      <c r="F129" s="145"/>
    </row>
    <row r="130" spans="1:6" ht="15.75" thickBot="1">
      <c r="A130" s="57" t="s">
        <v>10</v>
      </c>
      <c r="B130" s="9">
        <f>January!D145</f>
        <v>0</v>
      </c>
      <c r="C130" s="9">
        <f>January!E145</f>
        <v>0</v>
      </c>
      <c r="D130" s="144"/>
      <c r="E130" s="144"/>
      <c r="F130" s="145"/>
    </row>
    <row r="131" spans="1:6" ht="15.75" thickTop="1">
      <c r="A131" s="71" t="s">
        <v>11</v>
      </c>
      <c r="B131" s="14">
        <f aca="true" t="shared" si="15" ref="B131:C131">SUM(B122:B130)</f>
        <v>0</v>
      </c>
      <c r="C131" s="70">
        <f t="shared" si="15"/>
        <v>0</v>
      </c>
      <c r="D131" s="144"/>
      <c r="E131" s="144"/>
      <c r="F131" s="145"/>
    </row>
    <row r="132" spans="1:6" ht="15.75" thickBot="1">
      <c r="A132" s="22" t="s">
        <v>12</v>
      </c>
      <c r="B132" s="156">
        <f>SUM(B131:C131)</f>
        <v>0</v>
      </c>
      <c r="C132" s="157"/>
      <c r="D132" s="144"/>
      <c r="E132" s="144"/>
      <c r="F132" s="145"/>
    </row>
    <row r="133" spans="4:6" ht="15.75" thickTop="1">
      <c r="D133" s="145"/>
      <c r="E133" s="145"/>
      <c r="F133" s="145"/>
    </row>
    <row r="134" spans="4:6" ht="15.75" thickBot="1">
      <c r="D134" s="145"/>
      <c r="E134" s="145"/>
      <c r="F134" s="145"/>
    </row>
    <row r="135" spans="1:6" ht="16.5" thickBot="1" thickTop="1">
      <c r="A135" s="168" t="s">
        <v>70</v>
      </c>
      <c r="B135" s="169"/>
      <c r="C135" s="170"/>
      <c r="D135" s="146"/>
      <c r="E135" s="146"/>
      <c r="F135" s="146"/>
    </row>
    <row r="136" spans="1:6" ht="15.75" thickTop="1">
      <c r="A136" s="59"/>
      <c r="B136" s="15" t="s">
        <v>0</v>
      </c>
      <c r="C136" s="69" t="s">
        <v>1</v>
      </c>
      <c r="D136" s="144"/>
      <c r="E136" s="145"/>
      <c r="F136" s="145"/>
    </row>
    <row r="137" spans="1:6" ht="15.75" thickBot="1">
      <c r="A137" s="21" t="s">
        <v>2</v>
      </c>
      <c r="B137" s="2">
        <f>February!F20</f>
        <v>0</v>
      </c>
      <c r="C137" s="2">
        <f>February!G20</f>
        <v>0</v>
      </c>
      <c r="D137" s="144"/>
      <c r="E137" s="145"/>
      <c r="F137" s="145"/>
    </row>
    <row r="138" spans="1:6" ht="15.75" thickTop="1">
      <c r="A138" s="21" t="s">
        <v>3</v>
      </c>
      <c r="B138" s="2">
        <f>February!G38</f>
        <v>0</v>
      </c>
      <c r="C138" s="2">
        <f>February!H38</f>
        <v>0</v>
      </c>
      <c r="D138" s="171" t="s">
        <v>65</v>
      </c>
      <c r="E138" s="171"/>
      <c r="F138" s="172"/>
    </row>
    <row r="139" spans="1:6" ht="15">
      <c r="A139" s="21" t="s">
        <v>4</v>
      </c>
      <c r="B139" s="2">
        <f>February!D52</f>
        <v>0</v>
      </c>
      <c r="C139" s="2">
        <f>February!E52</f>
        <v>0</v>
      </c>
      <c r="D139" s="173" t="s">
        <v>33</v>
      </c>
      <c r="E139" s="173"/>
      <c r="F139" s="174"/>
    </row>
    <row r="140" spans="1:6" ht="15">
      <c r="A140" s="21" t="s">
        <v>5</v>
      </c>
      <c r="B140" s="2">
        <f>February!D65</f>
        <v>0</v>
      </c>
      <c r="C140" s="2">
        <f>February!E65</f>
        <v>0</v>
      </c>
      <c r="D140" s="175"/>
      <c r="E140" s="175"/>
      <c r="F140" s="176"/>
    </row>
    <row r="141" spans="1:6" ht="15">
      <c r="A141" s="21" t="s">
        <v>6</v>
      </c>
      <c r="B141" s="2">
        <f>February!D78</f>
        <v>0</v>
      </c>
      <c r="C141" s="2">
        <f>February!E78</f>
        <v>0</v>
      </c>
      <c r="D141" s="173" t="s">
        <v>30</v>
      </c>
      <c r="E141" s="173"/>
      <c r="F141" s="174"/>
    </row>
    <row r="142" spans="1:6" ht="15.75" thickBot="1">
      <c r="A142" s="21" t="s">
        <v>7</v>
      </c>
      <c r="B142" s="2">
        <f>February!D91</f>
        <v>0</v>
      </c>
      <c r="C142" s="2">
        <f>February!E91</f>
        <v>0</v>
      </c>
      <c r="D142" s="177"/>
      <c r="E142" s="177"/>
      <c r="F142" s="178"/>
    </row>
    <row r="143" spans="1:6" ht="15.75" thickTop="1">
      <c r="A143" s="21" t="s">
        <v>8</v>
      </c>
      <c r="B143" s="2">
        <f>February!D104</f>
        <v>0</v>
      </c>
      <c r="C143" s="2">
        <f>February!E104</f>
        <v>0</v>
      </c>
      <c r="D143" s="144"/>
      <c r="E143" s="144"/>
      <c r="F143" s="145"/>
    </row>
    <row r="144" spans="1:6" ht="15">
      <c r="A144" s="21" t="s">
        <v>9</v>
      </c>
      <c r="B144" s="2">
        <f>February!D117</f>
        <v>0</v>
      </c>
      <c r="C144" s="2">
        <f>February!E117</f>
        <v>0</v>
      </c>
      <c r="D144" s="144"/>
      <c r="E144" s="144"/>
      <c r="F144" s="145"/>
    </row>
    <row r="145" spans="1:6" ht="15.75" thickBot="1">
      <c r="A145" s="57" t="s">
        <v>10</v>
      </c>
      <c r="B145" s="9">
        <f>February!D130</f>
        <v>0</v>
      </c>
      <c r="C145" s="9">
        <f>February!E130</f>
        <v>0</v>
      </c>
      <c r="D145" s="144"/>
      <c r="E145" s="144"/>
      <c r="F145" s="145"/>
    </row>
    <row r="146" spans="1:6" ht="15.75" thickTop="1">
      <c r="A146" s="71" t="s">
        <v>11</v>
      </c>
      <c r="B146" s="14">
        <f aca="true" t="shared" si="16" ref="B146:C146">SUM(B137:B145)</f>
        <v>0</v>
      </c>
      <c r="C146" s="70">
        <f t="shared" si="16"/>
        <v>0</v>
      </c>
      <c r="D146" s="144"/>
      <c r="E146" s="144"/>
      <c r="F146" s="145"/>
    </row>
    <row r="147" spans="1:6" ht="15.75" thickBot="1">
      <c r="A147" s="22" t="s">
        <v>12</v>
      </c>
      <c r="B147" s="156">
        <f>SUM(B146:C146)</f>
        <v>0</v>
      </c>
      <c r="C147" s="157"/>
      <c r="D147" s="144"/>
      <c r="E147" s="144"/>
      <c r="F147" s="145"/>
    </row>
    <row r="148" spans="4:6" ht="15.75" thickTop="1">
      <c r="D148" s="145"/>
      <c r="E148" s="145"/>
      <c r="F148" s="145"/>
    </row>
    <row r="149" spans="4:6" ht="15.75" thickBot="1">
      <c r="D149" s="145"/>
      <c r="E149" s="145"/>
      <c r="F149" s="145"/>
    </row>
    <row r="150" spans="1:6" ht="16.5" thickBot="1" thickTop="1">
      <c r="A150" s="168" t="s">
        <v>26</v>
      </c>
      <c r="B150" s="169"/>
      <c r="C150" s="170"/>
      <c r="D150" s="146"/>
      <c r="E150" s="146"/>
      <c r="F150" s="146"/>
    </row>
    <row r="151" spans="1:6" ht="15.75" thickTop="1">
      <c r="A151" s="59"/>
      <c r="B151" s="15" t="s">
        <v>0</v>
      </c>
      <c r="C151" s="69" t="s">
        <v>1</v>
      </c>
      <c r="D151" s="144"/>
      <c r="E151" s="145"/>
      <c r="F151" s="145"/>
    </row>
    <row r="152" spans="1:6" ht="15.75" thickBot="1">
      <c r="A152" s="21" t="s">
        <v>2</v>
      </c>
      <c r="B152" s="2">
        <f>March!F20</f>
        <v>0</v>
      </c>
      <c r="C152" s="2">
        <f>March!G20</f>
        <v>0</v>
      </c>
      <c r="D152" s="144"/>
      <c r="E152" s="145"/>
      <c r="F152" s="145"/>
    </row>
    <row r="153" spans="1:6" ht="15.75" thickTop="1">
      <c r="A153" s="21" t="s">
        <v>3</v>
      </c>
      <c r="B153" s="2">
        <f>March!G38</f>
        <v>0</v>
      </c>
      <c r="C153" s="2">
        <f>March!H38</f>
        <v>0</v>
      </c>
      <c r="D153" s="171" t="s">
        <v>66</v>
      </c>
      <c r="E153" s="171"/>
      <c r="F153" s="172"/>
    </row>
    <row r="154" spans="1:6" ht="15">
      <c r="A154" s="21" t="s">
        <v>4</v>
      </c>
      <c r="B154" s="2">
        <f>March!D52</f>
        <v>0</v>
      </c>
      <c r="C154" s="2">
        <f>March!E52</f>
        <v>0</v>
      </c>
      <c r="D154" s="173" t="s">
        <v>33</v>
      </c>
      <c r="E154" s="173"/>
      <c r="F154" s="174"/>
    </row>
    <row r="155" spans="1:6" ht="15">
      <c r="A155" s="21" t="s">
        <v>5</v>
      </c>
      <c r="B155" s="2">
        <f>March!D65</f>
        <v>0</v>
      </c>
      <c r="C155" s="2">
        <f>March!E65</f>
        <v>0</v>
      </c>
      <c r="D155" s="175"/>
      <c r="E155" s="175"/>
      <c r="F155" s="176"/>
    </row>
    <row r="156" spans="1:6" ht="15">
      <c r="A156" s="21" t="s">
        <v>6</v>
      </c>
      <c r="B156" s="2">
        <f>March!D78</f>
        <v>0</v>
      </c>
      <c r="C156" s="2">
        <f>March!E78</f>
        <v>0</v>
      </c>
      <c r="D156" s="173" t="s">
        <v>30</v>
      </c>
      <c r="E156" s="173"/>
      <c r="F156" s="174"/>
    </row>
    <row r="157" spans="1:6" ht="15.75" thickBot="1">
      <c r="A157" s="21" t="s">
        <v>7</v>
      </c>
      <c r="B157" s="2">
        <f>March!D91</f>
        <v>0</v>
      </c>
      <c r="C157" s="2">
        <f>March!E91</f>
        <v>0</v>
      </c>
      <c r="D157" s="177"/>
      <c r="E157" s="177"/>
      <c r="F157" s="178"/>
    </row>
    <row r="158" spans="1:6" ht="15.75" thickTop="1">
      <c r="A158" s="21" t="s">
        <v>8</v>
      </c>
      <c r="B158" s="2">
        <f>March!D104</f>
        <v>0</v>
      </c>
      <c r="C158" s="2">
        <f>March!E104</f>
        <v>0</v>
      </c>
      <c r="D158" s="144"/>
      <c r="E158" s="144"/>
      <c r="F158" s="145"/>
    </row>
    <row r="159" spans="1:6" ht="15">
      <c r="A159" s="21" t="s">
        <v>9</v>
      </c>
      <c r="B159" s="2">
        <f>March!D117</f>
        <v>0</v>
      </c>
      <c r="C159" s="2">
        <f>March!E117</f>
        <v>0</v>
      </c>
      <c r="D159" s="144"/>
      <c r="E159" s="144"/>
      <c r="F159" s="145"/>
    </row>
    <row r="160" spans="1:6" ht="15.75" thickBot="1">
      <c r="A160" s="57" t="s">
        <v>10</v>
      </c>
      <c r="B160" s="9">
        <f>March!D130</f>
        <v>0</v>
      </c>
      <c r="C160" s="9">
        <f>March!E130</f>
        <v>0</v>
      </c>
      <c r="D160" s="144"/>
      <c r="E160" s="144"/>
      <c r="F160" s="145"/>
    </row>
    <row r="161" spans="1:6" ht="15.75" thickTop="1">
      <c r="A161" s="71" t="s">
        <v>11</v>
      </c>
      <c r="B161" s="14">
        <f aca="true" t="shared" si="17" ref="B161:C161">SUM(B152:B160)</f>
        <v>0</v>
      </c>
      <c r="C161" s="70">
        <f t="shared" si="17"/>
        <v>0</v>
      </c>
      <c r="D161" s="144"/>
      <c r="E161" s="144"/>
      <c r="F161" s="145"/>
    </row>
    <row r="162" spans="1:6" ht="15.75" thickBot="1">
      <c r="A162" s="22" t="s">
        <v>12</v>
      </c>
      <c r="B162" s="156">
        <f>SUM(B161:C161)</f>
        <v>0</v>
      </c>
      <c r="C162" s="157"/>
      <c r="D162" s="144"/>
      <c r="E162" s="144"/>
      <c r="F162" s="145"/>
    </row>
    <row r="163" spans="4:6" ht="15.75" thickTop="1">
      <c r="D163" s="145"/>
      <c r="E163" s="145"/>
      <c r="F163" s="145"/>
    </row>
    <row r="164" spans="4:6" ht="15.75" thickBot="1">
      <c r="D164" s="145"/>
      <c r="E164" s="145"/>
      <c r="F164" s="145"/>
    </row>
    <row r="165" spans="1:6" ht="16.5" thickBot="1" thickTop="1">
      <c r="A165" s="168" t="s">
        <v>55</v>
      </c>
      <c r="B165" s="169"/>
      <c r="C165" s="170"/>
      <c r="D165" s="146"/>
      <c r="E165" s="146"/>
      <c r="F165" s="146"/>
    </row>
    <row r="166" spans="1:6" ht="15.75" thickTop="1">
      <c r="A166" s="59"/>
      <c r="B166" s="15" t="s">
        <v>0</v>
      </c>
      <c r="C166" s="69" t="s">
        <v>1</v>
      </c>
      <c r="D166" s="144"/>
      <c r="E166" s="145"/>
      <c r="F166" s="145"/>
    </row>
    <row r="167" spans="1:6" ht="15.75" thickBot="1">
      <c r="A167" s="21" t="s">
        <v>2</v>
      </c>
      <c r="B167" s="2">
        <f>April!F20</f>
        <v>0</v>
      </c>
      <c r="C167" s="2">
        <f>April!G20</f>
        <v>0</v>
      </c>
      <c r="D167" s="144"/>
      <c r="E167" s="145"/>
      <c r="F167" s="145"/>
    </row>
    <row r="168" spans="1:6" ht="15.75" thickTop="1">
      <c r="A168" s="21" t="s">
        <v>3</v>
      </c>
      <c r="B168" s="2">
        <f>April!G38</f>
        <v>0</v>
      </c>
      <c r="C168" s="2">
        <f>April!H38</f>
        <v>0</v>
      </c>
      <c r="D168" s="171" t="s">
        <v>67</v>
      </c>
      <c r="E168" s="171"/>
      <c r="F168" s="172"/>
    </row>
    <row r="169" spans="1:6" ht="15">
      <c r="A169" s="21" t="s">
        <v>4</v>
      </c>
      <c r="B169" s="2">
        <f>April!D52</f>
        <v>0</v>
      </c>
      <c r="C169" s="2">
        <f>April!E52</f>
        <v>0</v>
      </c>
      <c r="D169" s="173" t="s">
        <v>33</v>
      </c>
      <c r="E169" s="173"/>
      <c r="F169" s="174"/>
    </row>
    <row r="170" spans="1:6" ht="15">
      <c r="A170" s="21" t="s">
        <v>5</v>
      </c>
      <c r="B170" s="2">
        <f>April!D65</f>
        <v>0</v>
      </c>
      <c r="C170" s="2">
        <f>April!E65</f>
        <v>0</v>
      </c>
      <c r="D170" s="175"/>
      <c r="E170" s="175"/>
      <c r="F170" s="176"/>
    </row>
    <row r="171" spans="1:6" ht="15">
      <c r="A171" s="21" t="s">
        <v>6</v>
      </c>
      <c r="B171" s="2">
        <f>April!D78</f>
        <v>0</v>
      </c>
      <c r="C171" s="2">
        <f>April!E78</f>
        <v>0</v>
      </c>
      <c r="D171" s="173" t="s">
        <v>30</v>
      </c>
      <c r="E171" s="173"/>
      <c r="F171" s="174"/>
    </row>
    <row r="172" spans="1:6" ht="15.75" thickBot="1">
      <c r="A172" s="21" t="s">
        <v>7</v>
      </c>
      <c r="B172" s="2">
        <f>April!D91</f>
        <v>0</v>
      </c>
      <c r="C172" s="2">
        <f>April!E91</f>
        <v>0</v>
      </c>
      <c r="D172" s="177"/>
      <c r="E172" s="177"/>
      <c r="F172" s="178"/>
    </row>
    <row r="173" spans="1:6" ht="15.75" thickTop="1">
      <c r="A173" s="21" t="s">
        <v>8</v>
      </c>
      <c r="B173" s="2">
        <f>April!D104</f>
        <v>0</v>
      </c>
      <c r="C173" s="2">
        <f>April!E104</f>
        <v>0</v>
      </c>
      <c r="D173" s="144"/>
      <c r="E173" s="144"/>
      <c r="F173" s="145"/>
    </row>
    <row r="174" spans="1:6" ht="15">
      <c r="A174" s="21" t="s">
        <v>9</v>
      </c>
      <c r="B174" s="2">
        <f>April!D117</f>
        <v>0</v>
      </c>
      <c r="C174" s="2">
        <f>April!E117</f>
        <v>0</v>
      </c>
      <c r="D174" s="144"/>
      <c r="E174" s="144"/>
      <c r="F174" s="145"/>
    </row>
    <row r="175" spans="1:6" ht="15.75" thickBot="1">
      <c r="A175" s="57" t="s">
        <v>10</v>
      </c>
      <c r="B175" s="9">
        <f>April!D130</f>
        <v>0</v>
      </c>
      <c r="C175" s="9">
        <f>April!E130</f>
        <v>0</v>
      </c>
      <c r="D175" s="144"/>
      <c r="E175" s="144"/>
      <c r="F175" s="145"/>
    </row>
    <row r="176" spans="1:6" ht="15.75" thickTop="1">
      <c r="A176" s="71" t="s">
        <v>11</v>
      </c>
      <c r="B176" s="14">
        <f aca="true" t="shared" si="18" ref="B176:C176">SUM(B167:B175)</f>
        <v>0</v>
      </c>
      <c r="C176" s="70">
        <f t="shared" si="18"/>
        <v>0</v>
      </c>
      <c r="D176" s="144"/>
      <c r="E176" s="144"/>
      <c r="F176" s="145"/>
    </row>
    <row r="177" spans="1:6" ht="15.75" thickBot="1">
      <c r="A177" s="22" t="s">
        <v>12</v>
      </c>
      <c r="B177" s="156">
        <f>SUM(B176:C176)</f>
        <v>0</v>
      </c>
      <c r="C177" s="157"/>
      <c r="D177" s="144"/>
      <c r="E177" s="144"/>
      <c r="F177" s="145"/>
    </row>
    <row r="178" spans="4:6" ht="15.75" thickTop="1">
      <c r="D178" s="145"/>
      <c r="E178" s="145"/>
      <c r="F178" s="145"/>
    </row>
    <row r="179" spans="4:6" ht="15.75" thickBot="1">
      <c r="D179" s="145"/>
      <c r="E179" s="145"/>
      <c r="F179" s="145"/>
    </row>
    <row r="180" spans="1:6" ht="16.5" thickBot="1" thickTop="1">
      <c r="A180" s="168" t="s">
        <v>27</v>
      </c>
      <c r="B180" s="169"/>
      <c r="C180" s="170"/>
      <c r="D180" s="146"/>
      <c r="E180" s="146"/>
      <c r="F180" s="146"/>
    </row>
    <row r="181" spans="1:6" ht="15.75" thickTop="1">
      <c r="A181" s="59"/>
      <c r="B181" s="15" t="s">
        <v>0</v>
      </c>
      <c r="C181" s="69" t="s">
        <v>1</v>
      </c>
      <c r="D181" s="144"/>
      <c r="E181" s="145"/>
      <c r="F181" s="145"/>
    </row>
    <row r="182" spans="1:6" ht="15.75" thickBot="1">
      <c r="A182" s="21" t="s">
        <v>2</v>
      </c>
      <c r="B182" s="2">
        <f>May!F20</f>
        <v>0</v>
      </c>
      <c r="C182" s="2">
        <f>May!G20</f>
        <v>0</v>
      </c>
      <c r="D182" s="144"/>
      <c r="E182" s="145"/>
      <c r="F182" s="145"/>
    </row>
    <row r="183" spans="1:6" ht="15.75" thickTop="1">
      <c r="A183" s="21" t="s">
        <v>3</v>
      </c>
      <c r="B183" s="2">
        <f>May!G38</f>
        <v>0</v>
      </c>
      <c r="C183" s="2">
        <f>May!H38</f>
        <v>0</v>
      </c>
      <c r="D183" s="171" t="s">
        <v>68</v>
      </c>
      <c r="E183" s="171"/>
      <c r="F183" s="172"/>
    </row>
    <row r="184" spans="1:6" ht="15">
      <c r="A184" s="21" t="s">
        <v>4</v>
      </c>
      <c r="B184" s="2">
        <f>May!D52</f>
        <v>0</v>
      </c>
      <c r="C184" s="2">
        <f>May!E52</f>
        <v>0</v>
      </c>
      <c r="D184" s="173" t="s">
        <v>33</v>
      </c>
      <c r="E184" s="173"/>
      <c r="F184" s="174"/>
    </row>
    <row r="185" spans="1:6" ht="15">
      <c r="A185" s="21" t="s">
        <v>5</v>
      </c>
      <c r="B185" s="2">
        <f>May!D65</f>
        <v>0</v>
      </c>
      <c r="C185" s="2">
        <f>May!E65</f>
        <v>0</v>
      </c>
      <c r="D185" s="175"/>
      <c r="E185" s="175"/>
      <c r="F185" s="176"/>
    </row>
    <row r="186" spans="1:6" ht="15">
      <c r="A186" s="21" t="s">
        <v>6</v>
      </c>
      <c r="B186" s="2">
        <f>May!D78</f>
        <v>0</v>
      </c>
      <c r="C186" s="2">
        <f>May!E78</f>
        <v>0</v>
      </c>
      <c r="D186" s="173" t="s">
        <v>30</v>
      </c>
      <c r="E186" s="173"/>
      <c r="F186" s="174"/>
    </row>
    <row r="187" spans="1:6" ht="15.75" thickBot="1">
      <c r="A187" s="21" t="s">
        <v>7</v>
      </c>
      <c r="B187" s="2">
        <f>May!D91</f>
        <v>0</v>
      </c>
      <c r="C187" s="2">
        <f>May!E91</f>
        <v>0</v>
      </c>
      <c r="D187" s="177"/>
      <c r="E187" s="177"/>
      <c r="F187" s="178"/>
    </row>
    <row r="188" spans="1:6" ht="15.75" thickTop="1">
      <c r="A188" s="21" t="s">
        <v>8</v>
      </c>
      <c r="B188" s="2">
        <f>May!D104</f>
        <v>0</v>
      </c>
      <c r="C188" s="2">
        <f>May!E104</f>
        <v>0</v>
      </c>
      <c r="D188" s="144"/>
      <c r="E188" s="144"/>
      <c r="F188" s="145"/>
    </row>
    <row r="189" spans="1:6" ht="15">
      <c r="A189" s="21" t="s">
        <v>9</v>
      </c>
      <c r="B189" s="2">
        <f>May!D117</f>
        <v>0</v>
      </c>
      <c r="C189" s="2">
        <f>May!E117</f>
        <v>0</v>
      </c>
      <c r="D189" s="144"/>
      <c r="E189" s="144"/>
      <c r="F189" s="145"/>
    </row>
    <row r="190" spans="1:6" ht="15.75" thickBot="1">
      <c r="A190" s="57" t="s">
        <v>10</v>
      </c>
      <c r="B190" s="9">
        <f>May!D130</f>
        <v>0</v>
      </c>
      <c r="C190" s="9">
        <f>May!E130</f>
        <v>0</v>
      </c>
      <c r="D190" s="144"/>
      <c r="E190" s="144"/>
      <c r="F190" s="145"/>
    </row>
    <row r="191" spans="1:6" ht="15.75" thickTop="1">
      <c r="A191" s="71" t="s">
        <v>11</v>
      </c>
      <c r="B191" s="14">
        <f aca="true" t="shared" si="19" ref="B191:C191">SUM(B182:B190)</f>
        <v>0</v>
      </c>
      <c r="C191" s="70">
        <f t="shared" si="19"/>
        <v>0</v>
      </c>
      <c r="D191" s="144"/>
      <c r="E191" s="144"/>
      <c r="F191" s="145"/>
    </row>
    <row r="192" spans="1:6" ht="15.75" thickBot="1">
      <c r="A192" s="22" t="s">
        <v>12</v>
      </c>
      <c r="B192" s="156">
        <f>SUM(B191:C191)</f>
        <v>0</v>
      </c>
      <c r="C192" s="157"/>
      <c r="D192" s="144"/>
      <c r="E192" s="144"/>
      <c r="F192" s="145"/>
    </row>
    <row r="193" spans="4:6" ht="15.75" thickTop="1">
      <c r="D193" s="145"/>
      <c r="E193" s="145"/>
      <c r="F193" s="145"/>
    </row>
    <row r="194" spans="4:6" ht="15.75" thickBot="1">
      <c r="D194" s="145"/>
      <c r="E194" s="145"/>
      <c r="F194" s="145"/>
    </row>
    <row r="195" spans="1:6" ht="16.5" thickBot="1" thickTop="1">
      <c r="A195" s="168" t="s">
        <v>28</v>
      </c>
      <c r="B195" s="169"/>
      <c r="C195" s="170"/>
      <c r="D195" s="146"/>
      <c r="E195" s="146"/>
      <c r="F195" s="146"/>
    </row>
    <row r="196" spans="1:6" ht="15.75" thickTop="1">
      <c r="A196" s="59"/>
      <c r="B196" s="15" t="s">
        <v>0</v>
      </c>
      <c r="C196" s="69" t="s">
        <v>1</v>
      </c>
      <c r="D196" s="144"/>
      <c r="E196" s="145"/>
      <c r="F196" s="145"/>
    </row>
    <row r="197" spans="1:6" ht="15.75" thickBot="1">
      <c r="A197" s="21" t="s">
        <v>2</v>
      </c>
      <c r="B197" s="2">
        <f>June!F20</f>
        <v>0</v>
      </c>
      <c r="C197" s="2">
        <f>June!G20</f>
        <v>0</v>
      </c>
      <c r="D197" s="144"/>
      <c r="E197" s="145"/>
      <c r="F197" s="145"/>
    </row>
    <row r="198" spans="1:6" ht="15.75" thickTop="1">
      <c r="A198" s="21" t="s">
        <v>3</v>
      </c>
      <c r="B198" s="2">
        <f>June!G38</f>
        <v>0</v>
      </c>
      <c r="C198" s="2">
        <f>June!H38</f>
        <v>0</v>
      </c>
      <c r="D198" s="171" t="s">
        <v>31</v>
      </c>
      <c r="E198" s="171"/>
      <c r="F198" s="172"/>
    </row>
    <row r="199" spans="1:6" ht="15">
      <c r="A199" s="21" t="s">
        <v>4</v>
      </c>
      <c r="B199" s="2">
        <f>June!D52</f>
        <v>0</v>
      </c>
      <c r="C199" s="2">
        <f>June!E52</f>
        <v>0</v>
      </c>
      <c r="D199" s="173" t="s">
        <v>33</v>
      </c>
      <c r="E199" s="173"/>
      <c r="F199" s="174"/>
    </row>
    <row r="200" spans="1:6" ht="15">
      <c r="A200" s="21" t="s">
        <v>5</v>
      </c>
      <c r="B200" s="2">
        <f>June!D65</f>
        <v>0</v>
      </c>
      <c r="C200" s="2">
        <f>June!E65</f>
        <v>0</v>
      </c>
      <c r="D200" s="175"/>
      <c r="E200" s="175"/>
      <c r="F200" s="176"/>
    </row>
    <row r="201" spans="1:6" ht="15">
      <c r="A201" s="21" t="s">
        <v>6</v>
      </c>
      <c r="B201" s="2">
        <f>June!D78</f>
        <v>0</v>
      </c>
      <c r="C201" s="2">
        <f>June!E78</f>
        <v>0</v>
      </c>
      <c r="D201" s="173" t="s">
        <v>30</v>
      </c>
      <c r="E201" s="173"/>
      <c r="F201" s="174"/>
    </row>
    <row r="202" spans="1:6" ht="15.75" thickBot="1">
      <c r="A202" s="21" t="s">
        <v>7</v>
      </c>
      <c r="B202" s="2">
        <f>June!D91</f>
        <v>0</v>
      </c>
      <c r="C202" s="2">
        <f>June!E91</f>
        <v>0</v>
      </c>
      <c r="D202" s="177"/>
      <c r="E202" s="177"/>
      <c r="F202" s="178"/>
    </row>
    <row r="203" spans="1:6" ht="15.75" thickTop="1">
      <c r="A203" s="21" t="s">
        <v>8</v>
      </c>
      <c r="B203" s="2">
        <f>June!D104</f>
        <v>0</v>
      </c>
      <c r="C203" s="2">
        <f>June!E104</f>
        <v>0</v>
      </c>
      <c r="D203" s="144"/>
      <c r="E203" s="144"/>
      <c r="F203" s="145"/>
    </row>
    <row r="204" spans="1:5" ht="15">
      <c r="A204" s="21" t="s">
        <v>9</v>
      </c>
      <c r="B204" s="2">
        <f>June!D117</f>
        <v>0</v>
      </c>
      <c r="C204" s="2">
        <f>June!E117</f>
        <v>0</v>
      </c>
      <c r="D204"/>
      <c r="E204"/>
    </row>
    <row r="205" spans="1:5" ht="15.75" thickBot="1">
      <c r="A205" s="57" t="s">
        <v>10</v>
      </c>
      <c r="B205" s="9">
        <f>June!D130</f>
        <v>0</v>
      </c>
      <c r="C205" s="9">
        <f>June!E130</f>
        <v>0</v>
      </c>
      <c r="D205"/>
      <c r="E205"/>
    </row>
    <row r="206" spans="1:5" ht="15.75" thickTop="1">
      <c r="A206" s="71" t="s">
        <v>11</v>
      </c>
      <c r="B206" s="14">
        <f aca="true" t="shared" si="20" ref="B206:C206">SUM(B197:B205)</f>
        <v>0</v>
      </c>
      <c r="C206" s="70">
        <f t="shared" si="20"/>
        <v>0</v>
      </c>
      <c r="D206"/>
      <c r="E206"/>
    </row>
    <row r="207" spans="1:5" ht="15.75" thickBot="1">
      <c r="A207" s="22" t="s">
        <v>12</v>
      </c>
      <c r="B207" s="156">
        <f>SUM(B206:C206)</f>
        <v>0</v>
      </c>
      <c r="C207" s="157"/>
      <c r="D207"/>
      <c r="E207"/>
    </row>
    <row r="208" ht="15.75" thickTop="1"/>
  </sheetData>
  <mergeCells count="102">
    <mergeCell ref="B13:D13"/>
    <mergeCell ref="E13:G13"/>
    <mergeCell ref="H13:J13"/>
    <mergeCell ref="B1:G1"/>
    <mergeCell ref="B3:F3"/>
    <mergeCell ref="B4:F4"/>
    <mergeCell ref="B2:F2"/>
    <mergeCell ref="B42:C42"/>
    <mergeCell ref="A27:G27"/>
    <mergeCell ref="A13:A14"/>
    <mergeCell ref="F7:H7"/>
    <mergeCell ref="F8:H8"/>
    <mergeCell ref="F10:H10"/>
    <mergeCell ref="F9:H9"/>
    <mergeCell ref="D33:F33"/>
    <mergeCell ref="F6:H6"/>
    <mergeCell ref="D34:F34"/>
    <mergeCell ref="D123:F123"/>
    <mergeCell ref="D124:F124"/>
    <mergeCell ref="D125:F125"/>
    <mergeCell ref="D126:F126"/>
    <mergeCell ref="D127:F127"/>
    <mergeCell ref="B102:C102"/>
    <mergeCell ref="A90:C90"/>
    <mergeCell ref="D93:F93"/>
    <mergeCell ref="D94:F94"/>
    <mergeCell ref="D95:F95"/>
    <mergeCell ref="D96:F96"/>
    <mergeCell ref="D97:F97"/>
    <mergeCell ref="A105:C105"/>
    <mergeCell ref="D108:F108"/>
    <mergeCell ref="D109:F109"/>
    <mergeCell ref="D110:F110"/>
    <mergeCell ref="D111:F111"/>
    <mergeCell ref="D112:F112"/>
    <mergeCell ref="B117:C117"/>
    <mergeCell ref="A60:C60"/>
    <mergeCell ref="D63:F63"/>
    <mergeCell ref="D64:F64"/>
    <mergeCell ref="D65:F65"/>
    <mergeCell ref="D66:F66"/>
    <mergeCell ref="D67:F67"/>
    <mergeCell ref="B72:C72"/>
    <mergeCell ref="A30:C30"/>
    <mergeCell ref="A45:C45"/>
    <mergeCell ref="D48:F48"/>
    <mergeCell ref="D49:F49"/>
    <mergeCell ref="D50:F50"/>
    <mergeCell ref="D51:F51"/>
    <mergeCell ref="D52:F52"/>
    <mergeCell ref="D37:F37"/>
    <mergeCell ref="D36:F36"/>
    <mergeCell ref="D35:F35"/>
    <mergeCell ref="B57:C57"/>
    <mergeCell ref="A75:C75"/>
    <mergeCell ref="D78:F78"/>
    <mergeCell ref="D79:F79"/>
    <mergeCell ref="D80:F80"/>
    <mergeCell ref="D81:F81"/>
    <mergeCell ref="D82:F82"/>
    <mergeCell ref="B87:C87"/>
    <mergeCell ref="D171:F171"/>
    <mergeCell ref="D172:F172"/>
    <mergeCell ref="B132:C132"/>
    <mergeCell ref="A135:C135"/>
    <mergeCell ref="D138:F138"/>
    <mergeCell ref="D139:F139"/>
    <mergeCell ref="D140:F140"/>
    <mergeCell ref="D141:F141"/>
    <mergeCell ref="D142:F142"/>
    <mergeCell ref="B147:C147"/>
    <mergeCell ref="A150:C150"/>
    <mergeCell ref="D153:F153"/>
    <mergeCell ref="D154:F154"/>
    <mergeCell ref="D155:F155"/>
    <mergeCell ref="D156:F156"/>
    <mergeCell ref="D157:F157"/>
    <mergeCell ref="A120:C120"/>
    <mergeCell ref="B207:C207"/>
    <mergeCell ref="B12:J12"/>
    <mergeCell ref="B6:D6"/>
    <mergeCell ref="C9:D9"/>
    <mergeCell ref="C10:D10"/>
    <mergeCell ref="B192:C192"/>
    <mergeCell ref="A195:C195"/>
    <mergeCell ref="D198:F198"/>
    <mergeCell ref="D199:F199"/>
    <mergeCell ref="D200:F200"/>
    <mergeCell ref="D201:F201"/>
    <mergeCell ref="D202:F202"/>
    <mergeCell ref="B177:C177"/>
    <mergeCell ref="A180:C180"/>
    <mergeCell ref="D183:F183"/>
    <mergeCell ref="D184:F184"/>
    <mergeCell ref="D185:F185"/>
    <mergeCell ref="D186:F186"/>
    <mergeCell ref="D187:F187"/>
    <mergeCell ref="B162:C162"/>
    <mergeCell ref="A165:C165"/>
    <mergeCell ref="D168:F168"/>
    <mergeCell ref="D169:F169"/>
    <mergeCell ref="D170:F170"/>
  </mergeCells>
  <conditionalFormatting sqref="C9:C10">
    <cfRule type="cellIs" priority="14" dxfId="1443" operator="greaterThan">
      <formula>0.0499</formula>
    </cfRule>
  </conditionalFormatting>
  <conditionalFormatting sqref="G15:G23">
    <cfRule type="cellIs" priority="12" dxfId="1445" operator="lessThan">
      <formula>0</formula>
    </cfRule>
  </conditionalFormatting>
  <conditionalFormatting sqref="J15:J24">
    <cfRule type="cellIs" priority="11" dxfId="1445" operator="lessThan">
      <formula>0</formula>
    </cfRule>
  </conditionalFormatting>
  <conditionalFormatting sqref="D8">
    <cfRule type="cellIs" priority="6" dxfId="1445" operator="lessThan">
      <formula>0</formula>
    </cfRule>
  </conditionalFormatting>
  <conditionalFormatting sqref="C9:D10">
    <cfRule type="cellIs" priority="1" dxfId="1443" operator="greaterThan">
      <formula>0.05</formula>
    </cfRule>
    <cfRule type="cellIs" priority="5" dxfId="1443" operator="greaterThan">
      <formula>0.05</formula>
    </cfRule>
  </conditionalFormatting>
  <conditionalFormatting sqref="D14:D24">
    <cfRule type="cellIs" priority="4" dxfId="1440" operator="lessThan">
      <formula>0</formula>
    </cfRule>
  </conditionalFormatting>
  <conditionalFormatting sqref="G14:G24">
    <cfRule type="cellIs" priority="3" dxfId="1440" operator="lessThan">
      <formula>0</formula>
    </cfRule>
  </conditionalFormatting>
  <conditionalFormatting sqref="J14:J24">
    <cfRule type="cellIs" priority="2" dxfId="1440" operator="less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0"/>
  <sheetViews>
    <sheetView workbookViewId="0" topLeftCell="A111">
      <selection activeCell="F4" sqref="F4"/>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Table3356289[[#This Row],[Monthly Salary]]+Table3356289[[#This Row],[Monthly Benefits]]</f>
        <v>0</v>
      </c>
      <c r="F4" s="82"/>
      <c r="G4" s="84"/>
      <c r="H4" s="87">
        <f>SUM(Table3356289[[#This Row],[243 Program ]:[243 Admin]])</f>
        <v>0</v>
      </c>
    </row>
    <row r="5" spans="1:8" ht="15">
      <c r="A5" s="80"/>
      <c r="B5" s="81"/>
      <c r="C5" s="82"/>
      <c r="D5" s="82"/>
      <c r="E5" s="83">
        <f>Table3356289[[#This Row],[Monthly Salary]]+Table3356289[[#This Row],[Monthly Benefits]]</f>
        <v>0</v>
      </c>
      <c r="F5" s="82"/>
      <c r="G5" s="84"/>
      <c r="H5" s="87">
        <f>SUM(Table3356289[[#This Row],[243 Program ]:[243 Admin]])</f>
        <v>0</v>
      </c>
    </row>
    <row r="6" spans="1:8" ht="15">
      <c r="A6" s="80"/>
      <c r="B6" s="81"/>
      <c r="C6" s="82"/>
      <c r="D6" s="82"/>
      <c r="E6" s="83">
        <f>Table3356289[[#This Row],[Monthly Salary]]+Table3356289[[#This Row],[Monthly Benefits]]</f>
        <v>0</v>
      </c>
      <c r="F6" s="82"/>
      <c r="G6" s="84"/>
      <c r="H6" s="87">
        <f>SUM(Table3356289[[#This Row],[243 Program ]:[243 Admin]])</f>
        <v>0</v>
      </c>
    </row>
    <row r="7" spans="1:8" ht="15">
      <c r="A7" s="80"/>
      <c r="B7" s="81"/>
      <c r="C7" s="82"/>
      <c r="D7" s="82"/>
      <c r="E7" s="83">
        <f>Table3356289[[#This Row],[Monthly Salary]]+Table3356289[[#This Row],[Monthly Benefits]]</f>
        <v>0</v>
      </c>
      <c r="F7" s="82"/>
      <c r="G7" s="84"/>
      <c r="H7" s="87">
        <f>SUM(Table3356289[[#This Row],[243 Program ]:[243 Admin]])</f>
        <v>0</v>
      </c>
    </row>
    <row r="8" spans="1:8" ht="15">
      <c r="A8" s="80"/>
      <c r="B8" s="81"/>
      <c r="C8" s="82"/>
      <c r="D8" s="82"/>
      <c r="E8" s="83">
        <f>Table3356289[[#This Row],[Monthly Salary]]+Table3356289[[#This Row],[Monthly Benefits]]</f>
        <v>0</v>
      </c>
      <c r="F8" s="82"/>
      <c r="G8" s="84"/>
      <c r="H8" s="87">
        <f>SUM(Table3356289[[#This Row],[243 Program ]:[243 Admin]])</f>
        <v>0</v>
      </c>
    </row>
    <row r="9" spans="1:8" ht="15">
      <c r="A9" s="80"/>
      <c r="B9" s="81"/>
      <c r="C9" s="82"/>
      <c r="D9" s="82"/>
      <c r="E9" s="83">
        <f>Table3356289[[#This Row],[Monthly Salary]]+Table3356289[[#This Row],[Monthly Benefits]]</f>
        <v>0</v>
      </c>
      <c r="F9" s="82"/>
      <c r="G9" s="84"/>
      <c r="H9" s="87">
        <f>SUM(Table3356289[[#This Row],[243 Program ]:[243 Admin]])</f>
        <v>0</v>
      </c>
    </row>
    <row r="10" spans="1:8" ht="15">
      <c r="A10" s="80"/>
      <c r="B10" s="81"/>
      <c r="C10" s="82"/>
      <c r="D10" s="82"/>
      <c r="E10" s="83">
        <f>Table3356289[[#This Row],[Monthly Salary]]+Table3356289[[#This Row],[Monthly Benefits]]</f>
        <v>0</v>
      </c>
      <c r="F10" s="82"/>
      <c r="G10" s="84"/>
      <c r="H10" s="87">
        <f>SUM(Table3356289[[#This Row],[243 Program ]:[243 Admin]])</f>
        <v>0</v>
      </c>
    </row>
    <row r="11" spans="1:8" ht="15">
      <c r="A11" s="80"/>
      <c r="B11" s="81"/>
      <c r="C11" s="82"/>
      <c r="D11" s="82"/>
      <c r="E11" s="83">
        <f>Table3356289[[#This Row],[Monthly Salary]]+Table3356289[[#This Row],[Monthly Benefits]]</f>
        <v>0</v>
      </c>
      <c r="F11" s="82"/>
      <c r="G11" s="84"/>
      <c r="H11" s="87">
        <f>SUM(Table3356289[[#This Row],[243 Program ]:[243 Admin]])</f>
        <v>0</v>
      </c>
    </row>
    <row r="12" spans="1:8" ht="15">
      <c r="A12" s="80"/>
      <c r="B12" s="81"/>
      <c r="C12" s="82"/>
      <c r="D12" s="82"/>
      <c r="E12" s="83">
        <f>Table3356289[[#This Row],[Monthly Salary]]+Table3356289[[#This Row],[Monthly Benefits]]</f>
        <v>0</v>
      </c>
      <c r="F12" s="82"/>
      <c r="G12" s="84"/>
      <c r="H12" s="87">
        <f>SUM(Table3356289[[#This Row],[243 Program ]:[243 Admin]])</f>
        <v>0</v>
      </c>
    </row>
    <row r="13" spans="1:8" ht="15">
      <c r="A13" s="80"/>
      <c r="B13" s="81"/>
      <c r="C13" s="82"/>
      <c r="D13" s="82"/>
      <c r="E13" s="83">
        <f>Table3356289[[#This Row],[Monthly Salary]]+Table3356289[[#This Row],[Monthly Benefits]]</f>
        <v>0</v>
      </c>
      <c r="F13" s="82"/>
      <c r="G13" s="84"/>
      <c r="H13" s="87">
        <f>SUM(Table3356289[[#This Row],[243 Program ]:[243 Admin]])</f>
        <v>0</v>
      </c>
    </row>
    <row r="14" spans="1:8" ht="15">
      <c r="A14" s="80"/>
      <c r="B14" s="81"/>
      <c r="C14" s="82"/>
      <c r="D14" s="82"/>
      <c r="E14" s="83">
        <f>Table3356289[[#This Row],[Monthly Salary]]+Table3356289[[#This Row],[Monthly Benefits]]</f>
        <v>0</v>
      </c>
      <c r="F14" s="82"/>
      <c r="G14" s="84"/>
      <c r="H14" s="87">
        <f>SUM(Table3356289[[#This Row],[243 Program ]:[243 Admin]])</f>
        <v>0</v>
      </c>
    </row>
    <row r="15" spans="1:8" ht="15">
      <c r="A15" s="80"/>
      <c r="B15" s="81"/>
      <c r="C15" s="82"/>
      <c r="D15" s="82"/>
      <c r="E15" s="83">
        <f>Table3356289[[#This Row],[Monthly Salary]]+Table3356289[[#This Row],[Monthly Benefits]]</f>
        <v>0</v>
      </c>
      <c r="F15" s="82"/>
      <c r="G15" s="84"/>
      <c r="H15" s="87">
        <f>SUM(Table3356289[[#This Row],[243 Program ]:[243 Admin]])</f>
        <v>0</v>
      </c>
    </row>
    <row r="16" spans="1:8" ht="15">
      <c r="A16" s="80"/>
      <c r="B16" s="81"/>
      <c r="C16" s="82"/>
      <c r="D16" s="82"/>
      <c r="E16" s="83">
        <f>Table3356289[[#This Row],[Monthly Salary]]+Table3356289[[#This Row],[Monthly Benefits]]</f>
        <v>0</v>
      </c>
      <c r="F16" s="82"/>
      <c r="G16" s="84"/>
      <c r="H16" s="87">
        <f>SUM(Table3356289[[#This Row],[243 Program ]:[243 Admin]])</f>
        <v>0</v>
      </c>
    </row>
    <row r="17" spans="1:8" ht="15">
      <c r="A17" s="80"/>
      <c r="B17" s="81"/>
      <c r="C17" s="82"/>
      <c r="D17" s="82"/>
      <c r="E17" s="83">
        <f>Table3356289[[#This Row],[Monthly Salary]]+Table3356289[[#This Row],[Monthly Benefits]]</f>
        <v>0</v>
      </c>
      <c r="F17" s="82"/>
      <c r="G17" s="84"/>
      <c r="H17" s="87">
        <f>SUM(Table3356289[[#This Row],[243 Program ]:[243 Admin]])</f>
        <v>0</v>
      </c>
    </row>
    <row r="18" spans="1:8" ht="15">
      <c r="A18" s="80"/>
      <c r="B18" s="81"/>
      <c r="C18" s="82"/>
      <c r="D18" s="82"/>
      <c r="E18" s="83">
        <f>Table3356289[[#This Row],[Monthly Salary]]+Table3356289[[#This Row],[Monthly Benefits]]</f>
        <v>0</v>
      </c>
      <c r="F18" s="82"/>
      <c r="G18" s="84"/>
      <c r="H18" s="87">
        <f>SUM(Table3356289[[#This Row],[243 Program ]:[243 Admin]])</f>
        <v>0</v>
      </c>
    </row>
    <row r="19" spans="1:8" ht="15">
      <c r="A19" s="88"/>
      <c r="B19" s="89"/>
      <c r="C19" s="90"/>
      <c r="D19" s="90"/>
      <c r="E19" s="91">
        <f>Table3356289[[#This Row],[Monthly Salary]]+Table3356289[[#This Row],[Monthly Benefits]]</f>
        <v>0</v>
      </c>
      <c r="F19" s="90"/>
      <c r="G19" s="92"/>
      <c r="H19" s="87">
        <f>SUM(Table3356289[[#This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(Table35366390[[#This Row],[Hours Worked]]*Table35366390[[#This Row],[Hourly Rate]])+Table35366390[[#This Row],[Benefits]]</f>
        <v>0</v>
      </c>
      <c r="G25" s="85"/>
      <c r="H25" s="84"/>
      <c r="I25" s="104">
        <f>SUM(Table35366390[[#This Row],[243 Program]:[243 Admin]])</f>
        <v>0</v>
      </c>
    </row>
    <row r="26" spans="1:9" ht="15">
      <c r="A26" s="80"/>
      <c r="B26" s="101"/>
      <c r="C26" s="101"/>
      <c r="D26" s="102"/>
      <c r="E26" s="103"/>
      <c r="F26" s="83">
        <f>(Table35366390[[#This Row],[Hours Worked]]*Table35366390[[#This Row],[Hourly Rate]])+Table35366390[[#This Row],[Benefits]]</f>
        <v>0</v>
      </c>
      <c r="G26" s="85"/>
      <c r="H26" s="84"/>
      <c r="I26" s="104">
        <f>SUM(Table35366390[[#This Row],[243 Program]:[243 Admin]])</f>
        <v>0</v>
      </c>
    </row>
    <row r="27" spans="1:9" ht="15">
      <c r="A27" s="80"/>
      <c r="B27" s="101"/>
      <c r="C27" s="101"/>
      <c r="D27" s="102"/>
      <c r="E27" s="103"/>
      <c r="F27" s="83">
        <f>(Table35366390[[#This Row],[Hours Worked]]*Table35366390[[#This Row],[Hourly Rate]])+Table35366390[[#This Row],[Benefits]]</f>
        <v>0</v>
      </c>
      <c r="G27" s="85"/>
      <c r="H27" s="84"/>
      <c r="I27" s="104">
        <f>SUM(Table35366390[[#This Row],[243 Program]:[243 Admin]])</f>
        <v>0</v>
      </c>
    </row>
    <row r="28" spans="1:9" ht="15">
      <c r="A28" s="80"/>
      <c r="B28" s="101"/>
      <c r="C28" s="101"/>
      <c r="D28" s="102"/>
      <c r="E28" s="103"/>
      <c r="F28" s="83">
        <f>(Table35366390[[#This Row],[Hours Worked]]*Table35366390[[#This Row],[Hourly Rate]])+Table35366390[[#This Row],[Benefits]]</f>
        <v>0</v>
      </c>
      <c r="G28" s="85"/>
      <c r="H28" s="84"/>
      <c r="I28" s="104">
        <f>SUM(Table35366390[[#This Row],[243 Program]:[243 Admin]])</f>
        <v>0</v>
      </c>
    </row>
    <row r="29" spans="1:9" ht="15">
      <c r="A29" s="80"/>
      <c r="B29" s="101"/>
      <c r="C29" s="101"/>
      <c r="D29" s="102"/>
      <c r="E29" s="103"/>
      <c r="F29" s="83">
        <f>(Table35366390[[#This Row],[Hours Worked]]*Table35366390[[#This Row],[Hourly Rate]])+Table35366390[[#This Row],[Benefits]]</f>
        <v>0</v>
      </c>
      <c r="G29" s="85"/>
      <c r="H29" s="84"/>
      <c r="I29" s="104">
        <f>SUM(Table35366390[[#This Row],[243 Program]:[243 Admin]])</f>
        <v>0</v>
      </c>
    </row>
    <row r="30" spans="1:9" ht="15">
      <c r="A30" s="80"/>
      <c r="B30" s="101"/>
      <c r="C30" s="101"/>
      <c r="D30" s="102"/>
      <c r="E30" s="103"/>
      <c r="F30" s="83">
        <f>(Table35366390[[#This Row],[Hours Worked]]*Table35366390[[#This Row],[Hourly Rate]])+Table35366390[[#This Row],[Benefits]]</f>
        <v>0</v>
      </c>
      <c r="G30" s="85"/>
      <c r="H30" s="84"/>
      <c r="I30" s="104">
        <f>SUM(Table35366390[[#This Row],[243 Program]:[243 Admin]])</f>
        <v>0</v>
      </c>
    </row>
    <row r="31" spans="1:9" ht="15">
      <c r="A31" s="80"/>
      <c r="B31" s="101"/>
      <c r="C31" s="101"/>
      <c r="D31" s="102"/>
      <c r="E31" s="103"/>
      <c r="F31" s="83">
        <f>(Table35366390[[#This Row],[Hours Worked]]*Table35366390[[#This Row],[Hourly Rate]])+Table35366390[[#This Row],[Benefits]]</f>
        <v>0</v>
      </c>
      <c r="G31" s="85"/>
      <c r="H31" s="84"/>
      <c r="I31" s="104">
        <f>SUM(Table35366390[[#This Row],[243 Program]:[243 Admin]])</f>
        <v>0</v>
      </c>
    </row>
    <row r="32" spans="1:9" ht="15">
      <c r="A32" s="80"/>
      <c r="B32" s="101"/>
      <c r="C32" s="101"/>
      <c r="D32" s="102"/>
      <c r="E32" s="103"/>
      <c r="F32" s="83">
        <f>(Table35366390[[#This Row],[Hours Worked]]*Table35366390[[#This Row],[Hourly Rate]])+Table35366390[[#This Row],[Benefits]]</f>
        <v>0</v>
      </c>
      <c r="G32" s="85"/>
      <c r="H32" s="84"/>
      <c r="I32" s="104">
        <f>SUM(Table35366390[[#This Row],[243 Program]:[243 Admin]])</f>
        <v>0</v>
      </c>
    </row>
    <row r="33" spans="1:9" ht="15">
      <c r="A33" s="80"/>
      <c r="B33" s="101"/>
      <c r="C33" s="101"/>
      <c r="D33" s="102"/>
      <c r="E33" s="103"/>
      <c r="F33" s="83">
        <f>(Table35366390[[#This Row],[Hours Worked]]*Table35366390[[#This Row],[Hourly Rate]])+Table35366390[[#This Row],[Benefits]]</f>
        <v>0</v>
      </c>
      <c r="G33" s="85"/>
      <c r="H33" s="84"/>
      <c r="I33" s="104">
        <f>SUM(Table35366390[[#This Row],[243 Program]:[243 Admin]])</f>
        <v>0</v>
      </c>
    </row>
    <row r="34" spans="1:9" ht="15">
      <c r="A34" s="80"/>
      <c r="B34" s="101"/>
      <c r="C34" s="101"/>
      <c r="D34" s="102"/>
      <c r="E34" s="103"/>
      <c r="F34" s="83">
        <f>(Table35366390[[#This Row],[Hours Worked]]*Table35366390[[#This Row],[Hourly Rate]])+Table35366390[[#This Row],[Benefits]]</f>
        <v>0</v>
      </c>
      <c r="G34" s="85"/>
      <c r="H34" s="84"/>
      <c r="I34" s="104">
        <f>SUM(Table35366390[[#This Row],[243 Program]:[243 Admin]])</f>
        <v>0</v>
      </c>
    </row>
    <row r="35" spans="1:9" ht="15">
      <c r="A35" s="80"/>
      <c r="B35" s="101"/>
      <c r="C35" s="101"/>
      <c r="D35" s="102"/>
      <c r="E35" s="103"/>
      <c r="F35" s="83">
        <f>(Table35366390[[#This Row],[Hours Worked]]*Table35366390[[#This Row],[Hourly Rate]])+Table35366390[[#This Row],[Benefits]]</f>
        <v>0</v>
      </c>
      <c r="G35" s="85"/>
      <c r="H35" s="84"/>
      <c r="I35" s="104">
        <f>SUM(Table35366390[[#This Row],[243 Program]:[243 Admin]])</f>
        <v>0</v>
      </c>
    </row>
    <row r="36" spans="1:9" ht="15">
      <c r="A36" s="80"/>
      <c r="B36" s="101"/>
      <c r="C36" s="101"/>
      <c r="D36" s="102"/>
      <c r="E36" s="103"/>
      <c r="F36" s="83">
        <f>(Table35366390[[#This Row],[Hours Worked]]*Table35366390[[#This Row],[Hourly Rate]])+Table35366390[[#This Row],[Benefits]]</f>
        <v>0</v>
      </c>
      <c r="G36" s="85"/>
      <c r="H36" s="84"/>
      <c r="I36" s="104">
        <f>SUM(Table35366390[[#This Row],[243 Program]:[243 Admin]])</f>
        <v>0</v>
      </c>
    </row>
    <row r="37" spans="1:9" ht="15">
      <c r="A37" s="80"/>
      <c r="B37" s="101"/>
      <c r="C37" s="101"/>
      <c r="D37" s="102"/>
      <c r="E37" s="103"/>
      <c r="F37" s="83">
        <f>(Table35366390[[#This Row],[Hours Worked]]*Table35366390[[#This Row],[Hourly Rate]])+Table35366390[[#This Row],[Benefits]]</f>
        <v>0</v>
      </c>
      <c r="G37" s="85"/>
      <c r="H37" s="84"/>
      <c r="I37" s="104">
        <f>SUM(Table35366390[[#This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SUM(Table356376491[[#This Row],[243 Program]:[243 Admin]])</f>
        <v>0</v>
      </c>
    </row>
    <row r="45" spans="1:6" ht="15">
      <c r="A45" s="80"/>
      <c r="B45" s="117"/>
      <c r="C45" s="117"/>
      <c r="D45" s="117"/>
      <c r="E45" s="124"/>
      <c r="F45" s="139">
        <f>SUM(Table356376491[[#This Row],[243 Program]:[243 Admin]])</f>
        <v>0</v>
      </c>
    </row>
    <row r="46" spans="1:6" ht="15">
      <c r="A46" s="80"/>
      <c r="B46" s="117"/>
      <c r="C46" s="117"/>
      <c r="D46" s="117"/>
      <c r="E46" s="124"/>
      <c r="F46" s="139">
        <f>SUM(Table356376491[[#This Row],[243 Program]:[243 Admin]])</f>
        <v>0</v>
      </c>
    </row>
    <row r="47" spans="1:6" ht="15">
      <c r="A47" s="80"/>
      <c r="B47" s="117"/>
      <c r="C47" s="117"/>
      <c r="D47" s="117"/>
      <c r="E47" s="124"/>
      <c r="F47" s="139">
        <f>SUM(Table356376491[[#This Row],[243 Program]:[243 Admin]])</f>
        <v>0</v>
      </c>
    </row>
    <row r="48" spans="1:6" ht="15">
      <c r="A48" s="80"/>
      <c r="B48" s="118"/>
      <c r="C48" s="117"/>
      <c r="D48" s="117"/>
      <c r="E48" s="124"/>
      <c r="F48" s="139">
        <f>SUM(Table356376491[[#This Row],[243 Program]:[243 Admin]])</f>
        <v>0</v>
      </c>
    </row>
    <row r="49" spans="1:6" ht="15">
      <c r="A49" s="80"/>
      <c r="B49" s="118"/>
      <c r="C49" s="117"/>
      <c r="D49" s="117"/>
      <c r="E49" s="124"/>
      <c r="F49" s="139">
        <f>SUM(Table356376491[[#This Row],[243 Program]:[243 Admin]])</f>
        <v>0</v>
      </c>
    </row>
    <row r="50" spans="1:6" ht="15">
      <c r="A50" s="80"/>
      <c r="B50" s="118"/>
      <c r="C50" s="117"/>
      <c r="D50" s="117"/>
      <c r="E50" s="124"/>
      <c r="F50" s="139">
        <f>SUM(Table356376491[[#This Row],[243 Program]:[243 Admin]])</f>
        <v>0</v>
      </c>
    </row>
    <row r="51" spans="1:6" ht="15">
      <c r="A51" s="80"/>
      <c r="B51" s="118"/>
      <c r="C51" s="117"/>
      <c r="D51" s="117"/>
      <c r="E51" s="124"/>
      <c r="F51" s="139">
        <f>SUM(Table356376491[[#This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SUM(Table3562386592[[#This Row],[243 Program]:[243 Admin]])</f>
        <v>0</v>
      </c>
    </row>
    <row r="58" spans="1:6" ht="15">
      <c r="A58" s="80"/>
      <c r="B58" s="123"/>
      <c r="C58" s="124"/>
      <c r="D58" s="85"/>
      <c r="E58" s="86"/>
      <c r="F58" s="83">
        <f>SUM(Table3562386592[[#This Row],[243 Program]:[243 Admin]])</f>
        <v>0</v>
      </c>
    </row>
    <row r="59" spans="1:6" ht="15">
      <c r="A59" s="80"/>
      <c r="B59" s="123"/>
      <c r="C59" s="124"/>
      <c r="D59" s="85"/>
      <c r="E59" s="86"/>
      <c r="F59" s="83">
        <f>SUM(Table3562386592[[#This Row],[243 Program]:[243 Admin]])</f>
        <v>0</v>
      </c>
    </row>
    <row r="60" spans="1:6" ht="15">
      <c r="A60" s="80"/>
      <c r="B60" s="123"/>
      <c r="C60" s="124"/>
      <c r="D60" s="85"/>
      <c r="E60" s="86"/>
      <c r="F60" s="83">
        <f>SUM(Table3562386592[[#This Row],[243 Program]:[243 Admin]])</f>
        <v>0</v>
      </c>
    </row>
    <row r="61" spans="1:6" ht="15">
      <c r="A61" s="80"/>
      <c r="B61" s="123"/>
      <c r="C61" s="124"/>
      <c r="D61" s="85"/>
      <c r="E61" s="86"/>
      <c r="F61" s="83">
        <f>SUM(Table3562386592[[#This Row],[243 Program]:[243 Admin]])</f>
        <v>0</v>
      </c>
    </row>
    <row r="62" spans="1:6" ht="15">
      <c r="A62" s="80"/>
      <c r="B62" s="123"/>
      <c r="C62" s="124"/>
      <c r="D62" s="85"/>
      <c r="E62" s="86"/>
      <c r="F62" s="83">
        <f>SUM(Table3562386592[[#This Row],[243 Program]:[243 Admin]])</f>
        <v>0</v>
      </c>
    </row>
    <row r="63" spans="1:6" ht="15">
      <c r="A63" s="80"/>
      <c r="B63" s="123"/>
      <c r="C63" s="124"/>
      <c r="D63" s="85"/>
      <c r="E63" s="86"/>
      <c r="F63" s="83">
        <f>SUM(Table3562386592[[#This Row],[243 Program]:[243 Admin]])</f>
        <v>0</v>
      </c>
    </row>
    <row r="64" spans="1:6" ht="15">
      <c r="A64" s="80"/>
      <c r="B64" s="123"/>
      <c r="C64" s="124"/>
      <c r="D64" s="85"/>
      <c r="E64" s="86"/>
      <c r="F64" s="83">
        <f>SUM(Table3562386592[[#This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SUM(Table356212396693[[#This Row],[243 Program]:[243 Admin]])</f>
        <v>0</v>
      </c>
    </row>
    <row r="71" spans="1:6" ht="15">
      <c r="A71" s="80"/>
      <c r="B71" s="123"/>
      <c r="C71" s="124"/>
      <c r="D71" s="85"/>
      <c r="E71" s="86"/>
      <c r="F71" s="83">
        <f>SUM(Table356212396693[[#This Row],[243 Program]:[243 Admin]])</f>
        <v>0</v>
      </c>
    </row>
    <row r="72" spans="1:6" ht="15">
      <c r="A72" s="80"/>
      <c r="B72" s="123"/>
      <c r="C72" s="124"/>
      <c r="D72" s="85"/>
      <c r="E72" s="86"/>
      <c r="F72" s="83">
        <f>SUM(Table356212396693[[#This Row],[243 Program]:[243 Admin]])</f>
        <v>0</v>
      </c>
    </row>
    <row r="73" spans="1:6" ht="15">
      <c r="A73" s="80"/>
      <c r="B73" s="123"/>
      <c r="C73" s="124"/>
      <c r="D73" s="85"/>
      <c r="E73" s="86"/>
      <c r="F73" s="83">
        <f>SUM(Table356212396693[[#This Row],[243 Program]:[243 Admin]])</f>
        <v>0</v>
      </c>
    </row>
    <row r="74" spans="1:6" ht="15">
      <c r="A74" s="80"/>
      <c r="B74" s="123"/>
      <c r="C74" s="124"/>
      <c r="D74" s="85"/>
      <c r="E74" s="86"/>
      <c r="F74" s="83">
        <f>SUM(Table356212396693[[#This Row],[243 Program]:[243 Admin]])</f>
        <v>0</v>
      </c>
    </row>
    <row r="75" spans="1:6" ht="15">
      <c r="A75" s="80"/>
      <c r="B75" s="123"/>
      <c r="C75" s="124"/>
      <c r="D75" s="85"/>
      <c r="E75" s="86"/>
      <c r="F75" s="83">
        <f>SUM(Table356212396693[[#This Row],[243 Program]:[243 Admin]])</f>
        <v>0</v>
      </c>
    </row>
    <row r="76" spans="1:6" ht="15">
      <c r="A76" s="80"/>
      <c r="B76" s="123"/>
      <c r="C76" s="124"/>
      <c r="D76" s="85"/>
      <c r="E76" s="86"/>
      <c r="F76" s="83">
        <f>SUM(Table356212396693[[#This Row],[243 Program]:[243 Admin]])</f>
        <v>0</v>
      </c>
    </row>
    <row r="77" spans="1:6" ht="15">
      <c r="A77" s="80"/>
      <c r="B77" s="123"/>
      <c r="C77" s="124"/>
      <c r="D77" s="85"/>
      <c r="E77" s="86"/>
      <c r="F77" s="83">
        <f>SUM(Table356212396693[[#This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SUM(Table35621213406794[[#This Row],[243 Program]:[243 Admin]])</f>
        <v>0</v>
      </c>
    </row>
    <row r="84" spans="1:6" ht="15">
      <c r="A84" s="80"/>
      <c r="B84" s="123"/>
      <c r="C84" s="124"/>
      <c r="D84" s="85"/>
      <c r="E84" s="86"/>
      <c r="F84" s="83">
        <f>SUM(Table35621213406794[[#This Row],[243 Program]:[243 Admin]])</f>
        <v>0</v>
      </c>
    </row>
    <row r="85" spans="1:6" ht="15">
      <c r="A85" s="80"/>
      <c r="B85" s="123"/>
      <c r="C85" s="124"/>
      <c r="D85" s="85"/>
      <c r="E85" s="86"/>
      <c r="F85" s="83">
        <f>SUM(Table35621213406794[[#This Row],[243 Program]:[243 Admin]])</f>
        <v>0</v>
      </c>
    </row>
    <row r="86" spans="1:6" ht="15">
      <c r="A86" s="80"/>
      <c r="B86" s="123"/>
      <c r="C86" s="124"/>
      <c r="D86" s="85"/>
      <c r="E86" s="86"/>
      <c r="F86" s="83">
        <f>SUM(Table35621213406794[[#This Row],[243 Program]:[243 Admin]])</f>
        <v>0</v>
      </c>
    </row>
    <row r="87" spans="1:6" ht="15">
      <c r="A87" s="80"/>
      <c r="B87" s="123"/>
      <c r="C87" s="124"/>
      <c r="D87" s="85"/>
      <c r="E87" s="86"/>
      <c r="F87" s="83">
        <f>SUM(Table35621213406794[[#This Row],[243 Program]:[243 Admin]])</f>
        <v>0</v>
      </c>
    </row>
    <row r="88" spans="1:6" ht="15">
      <c r="A88" s="80"/>
      <c r="B88" s="123"/>
      <c r="C88" s="124"/>
      <c r="D88" s="85"/>
      <c r="E88" s="86"/>
      <c r="F88" s="83">
        <f>SUM(Table35621213406794[[#This Row],[243 Program]:[243 Admin]])</f>
        <v>0</v>
      </c>
    </row>
    <row r="89" spans="1:6" ht="15">
      <c r="A89" s="80"/>
      <c r="B89" s="123"/>
      <c r="C89" s="124"/>
      <c r="D89" s="85"/>
      <c r="E89" s="86"/>
      <c r="F89" s="83">
        <f>SUM(Table35621213406794[[#This Row],[243 Program]:[243 Admin]])</f>
        <v>0</v>
      </c>
    </row>
    <row r="90" spans="1:6" ht="15">
      <c r="A90" s="80"/>
      <c r="B90" s="123"/>
      <c r="C90" s="124"/>
      <c r="D90" s="85"/>
      <c r="E90" s="86"/>
      <c r="F90" s="83">
        <f>SUM(Table35621213406794[[#This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SUM(Table3562121314416895[[#This Row],[243 Program]:[243 Admin]])</f>
        <v>0</v>
      </c>
    </row>
    <row r="97" spans="1:6" ht="15">
      <c r="A97" s="80"/>
      <c r="B97" s="123"/>
      <c r="C97" s="124"/>
      <c r="D97" s="85"/>
      <c r="E97" s="86"/>
      <c r="F97" s="83">
        <f>SUM(Table3562121314416895[[#This Row],[243 Program]:[243 Admin]])</f>
        <v>0</v>
      </c>
    </row>
    <row r="98" spans="1:6" ht="15">
      <c r="A98" s="80"/>
      <c r="B98" s="123"/>
      <c r="C98" s="124"/>
      <c r="D98" s="85"/>
      <c r="E98" s="86"/>
      <c r="F98" s="83">
        <f>SUM(Table3562121314416895[[#This Row],[243 Program]:[243 Admin]])</f>
        <v>0</v>
      </c>
    </row>
    <row r="99" spans="1:6" ht="15">
      <c r="A99" s="80"/>
      <c r="B99" s="123"/>
      <c r="C99" s="124"/>
      <c r="D99" s="85"/>
      <c r="E99" s="86"/>
      <c r="F99" s="83">
        <f>SUM(Table3562121314416895[[#This Row],[243 Program]:[243 Admin]])</f>
        <v>0</v>
      </c>
    </row>
    <row r="100" spans="1:6" ht="15">
      <c r="A100" s="80"/>
      <c r="B100" s="123"/>
      <c r="C100" s="124"/>
      <c r="D100" s="85"/>
      <c r="E100" s="86"/>
      <c r="F100" s="83">
        <f>SUM(Table3562121314416895[[#This Row],[243 Program]:[243 Admin]])</f>
        <v>0</v>
      </c>
    </row>
    <row r="101" spans="1:6" ht="15">
      <c r="A101" s="80"/>
      <c r="B101" s="123"/>
      <c r="C101" s="124"/>
      <c r="D101" s="85"/>
      <c r="E101" s="86"/>
      <c r="F101" s="83">
        <f>SUM(Table3562121314416895[[#This Row],[243 Program]:[243 Admin]])</f>
        <v>0</v>
      </c>
    </row>
    <row r="102" spans="1:6" ht="15">
      <c r="A102" s="80"/>
      <c r="B102" s="123"/>
      <c r="C102" s="124"/>
      <c r="D102" s="85"/>
      <c r="E102" s="86"/>
      <c r="F102" s="83">
        <f>SUM(Table3562121314416895[[#This Row],[243 Program]:[243 Admin]])</f>
        <v>0</v>
      </c>
    </row>
    <row r="103" spans="1:6" ht="15">
      <c r="A103" s="80"/>
      <c r="B103" s="123"/>
      <c r="C103" s="124"/>
      <c r="D103" s="85"/>
      <c r="E103" s="86"/>
      <c r="F103" s="83">
        <f>SUM(Table3562121314416895[[#This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SUM(Table356212131415426996[[#This Row],[243 Program]:[243 Admin]])</f>
        <v>0</v>
      </c>
    </row>
    <row r="110" spans="1:6" ht="15">
      <c r="A110" s="80"/>
      <c r="B110" s="123"/>
      <c r="C110" s="124"/>
      <c r="D110" s="85"/>
      <c r="E110" s="86"/>
      <c r="F110" s="83">
        <f>SUM(Table356212131415426996[[#This Row],[243 Program]:[243 Admin]])</f>
        <v>0</v>
      </c>
    </row>
    <row r="111" spans="1:6" ht="15">
      <c r="A111" s="80"/>
      <c r="B111" s="123"/>
      <c r="C111" s="124"/>
      <c r="D111" s="85"/>
      <c r="E111" s="86"/>
      <c r="F111" s="83">
        <f>SUM(Table356212131415426996[[#This Row],[243 Program]:[243 Admin]])</f>
        <v>0</v>
      </c>
    </row>
    <row r="112" spans="1:6" ht="15">
      <c r="A112" s="80"/>
      <c r="B112" s="123"/>
      <c r="C112" s="124"/>
      <c r="D112" s="85"/>
      <c r="E112" s="86"/>
      <c r="F112" s="83">
        <f>SUM(Table356212131415426996[[#This Row],[243 Program]:[243 Admin]])</f>
        <v>0</v>
      </c>
    </row>
    <row r="113" spans="1:6" ht="15">
      <c r="A113" s="80"/>
      <c r="B113" s="123"/>
      <c r="C113" s="124"/>
      <c r="D113" s="85"/>
      <c r="E113" s="86"/>
      <c r="F113" s="83">
        <f>SUM(Table356212131415426996[[#This Row],[243 Program]:[243 Admin]])</f>
        <v>0</v>
      </c>
    </row>
    <row r="114" spans="1:6" ht="15">
      <c r="A114" s="80"/>
      <c r="B114" s="123"/>
      <c r="C114" s="124"/>
      <c r="D114" s="85"/>
      <c r="E114" s="86"/>
      <c r="F114" s="83">
        <f>SUM(Table356212131415426996[[#This Row],[243 Program]:[243 Admin]])</f>
        <v>0</v>
      </c>
    </row>
    <row r="115" spans="1:6" ht="15">
      <c r="A115" s="80"/>
      <c r="B115" s="123"/>
      <c r="C115" s="124"/>
      <c r="D115" s="85"/>
      <c r="E115" s="86"/>
      <c r="F115" s="83">
        <f>SUM(Table356212131415426996[[#This Row],[243 Program]:[243 Admin]])</f>
        <v>0</v>
      </c>
    </row>
    <row r="116" spans="1:6" ht="15">
      <c r="A116" s="80"/>
      <c r="B116" s="123"/>
      <c r="C116" s="124"/>
      <c r="D116" s="85"/>
      <c r="E116" s="86"/>
      <c r="F116" s="83">
        <f>SUM(Table356212131415426996[[#This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SUM(Table35621213141516437097[[#This Row],[243 Program]:[243 Admin]])</f>
        <v>0</v>
      </c>
    </row>
    <row r="123" spans="1:6" ht="15">
      <c r="A123" s="80"/>
      <c r="B123" s="123"/>
      <c r="C123" s="124"/>
      <c r="D123" s="85"/>
      <c r="E123" s="86"/>
      <c r="F123" s="83">
        <f>SUM(Table35621213141516437097[[#This Row],[243 Program]:[243 Admin]])</f>
        <v>0</v>
      </c>
    </row>
    <row r="124" spans="1:6" ht="15">
      <c r="A124" s="80"/>
      <c r="B124" s="123"/>
      <c r="C124" s="124"/>
      <c r="D124" s="85"/>
      <c r="E124" s="86"/>
      <c r="F124" s="83">
        <f>SUM(Table35621213141516437097[[#This Row],[243 Program]:[243 Admin]])</f>
        <v>0</v>
      </c>
    </row>
    <row r="125" spans="1:6" ht="15">
      <c r="A125" s="80"/>
      <c r="B125" s="123"/>
      <c r="C125" s="124"/>
      <c r="D125" s="85"/>
      <c r="E125" s="86"/>
      <c r="F125" s="83">
        <f>SUM(Table35621213141516437097[[#This Row],[243 Program]:[243 Admin]])</f>
        <v>0</v>
      </c>
    </row>
    <row r="126" spans="1:6" ht="15">
      <c r="A126" s="80"/>
      <c r="B126" s="123"/>
      <c r="C126" s="124"/>
      <c r="D126" s="85"/>
      <c r="E126" s="86"/>
      <c r="F126" s="83">
        <f>SUM(Table35621213141516437097[[#This Row],[243 Program]:[243 Admin]])</f>
        <v>0</v>
      </c>
    </row>
    <row r="127" spans="1:6" ht="15">
      <c r="A127" s="80"/>
      <c r="B127" s="123"/>
      <c r="C127" s="124"/>
      <c r="D127" s="85"/>
      <c r="E127" s="86"/>
      <c r="F127" s="83">
        <f>SUM(Table35621213141516437097[[#This Row],[243 Program]:[243 Admin]])</f>
        <v>0</v>
      </c>
    </row>
    <row r="128" spans="1:6" ht="15">
      <c r="A128" s="80"/>
      <c r="B128" s="123"/>
      <c r="C128" s="124"/>
      <c r="D128" s="85"/>
      <c r="E128" s="86"/>
      <c r="F128" s="83">
        <f>SUM(Table35621213141516437097[[#This Row],[243 Program]:[243 Admin]])</f>
        <v>0</v>
      </c>
    </row>
    <row r="129" spans="1:6" ht="15">
      <c r="A129" s="80"/>
      <c r="B129" s="123"/>
      <c r="C129" s="124"/>
      <c r="D129" s="85"/>
      <c r="E129" s="86"/>
      <c r="F129" s="83">
        <f>SUM(Table35621213141516437097[[#This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8"/>
    <tablePart r:id="rId3"/>
    <tablePart r:id="rId2"/>
    <tablePart r:id="rId6"/>
    <tablePart r:id="rId9"/>
    <tablePart r:id="rId1"/>
    <tablePart r:id="rId4"/>
    <tablePart r:id="rId5"/>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30"/>
  <sheetViews>
    <sheetView workbookViewId="0" topLeftCell="A39">
      <selection activeCell="I53" sqref="I53"/>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Table317[[#This Row],[Monthly Salary]]+Table317[[#This Row],[Monthly Benefits]]</f>
        <v>0</v>
      </c>
      <c r="F4" s="82"/>
      <c r="G4" s="84"/>
      <c r="H4" s="87">
        <f>SUM(Table317[[#This Row],[243 Program ]:[243 Admin]])</f>
        <v>0</v>
      </c>
    </row>
    <row r="5" spans="1:8" ht="15">
      <c r="A5" s="80"/>
      <c r="B5" s="81"/>
      <c r="C5" s="82"/>
      <c r="D5" s="82"/>
      <c r="E5" s="83">
        <f>Table317[[#This Row],[Monthly Salary]]+Table317[[#This Row],[Monthly Benefits]]</f>
        <v>0</v>
      </c>
      <c r="F5" s="82"/>
      <c r="G5" s="84"/>
      <c r="H5" s="87">
        <f>SUM(Table317[[#This Row],[243 Program ]:[243 Admin]])</f>
        <v>0</v>
      </c>
    </row>
    <row r="6" spans="1:8" ht="15">
      <c r="A6" s="80"/>
      <c r="B6" s="81"/>
      <c r="C6" s="82"/>
      <c r="D6" s="82"/>
      <c r="E6" s="83">
        <f>Table317[[#This Row],[Monthly Salary]]+Table317[[#This Row],[Monthly Benefits]]</f>
        <v>0</v>
      </c>
      <c r="F6" s="82"/>
      <c r="G6" s="84"/>
      <c r="H6" s="87">
        <f>SUM(Table317[[#This Row],[243 Program ]:[243 Admin]])</f>
        <v>0</v>
      </c>
    </row>
    <row r="7" spans="1:8" ht="15">
      <c r="A7" s="80"/>
      <c r="B7" s="81"/>
      <c r="C7" s="82"/>
      <c r="D7" s="82"/>
      <c r="E7" s="83">
        <f>Table317[[#This Row],[Monthly Salary]]+Table317[[#This Row],[Monthly Benefits]]</f>
        <v>0</v>
      </c>
      <c r="F7" s="82"/>
      <c r="G7" s="84"/>
      <c r="H7" s="87">
        <f>SUM(Table317[[#This Row],[243 Program ]:[243 Admin]])</f>
        <v>0</v>
      </c>
    </row>
    <row r="8" spans="1:8" ht="15">
      <c r="A8" s="80"/>
      <c r="B8" s="81"/>
      <c r="C8" s="82"/>
      <c r="D8" s="82"/>
      <c r="E8" s="83">
        <f>Table317[[#This Row],[Monthly Salary]]+Table317[[#This Row],[Monthly Benefits]]</f>
        <v>0</v>
      </c>
      <c r="F8" s="82"/>
      <c r="G8" s="84"/>
      <c r="H8" s="87">
        <f>SUM(Table317[[#This Row],[243 Program ]:[243 Admin]])</f>
        <v>0</v>
      </c>
    </row>
    <row r="9" spans="1:8" ht="15">
      <c r="A9" s="80"/>
      <c r="B9" s="81"/>
      <c r="C9" s="82"/>
      <c r="D9" s="82"/>
      <c r="E9" s="83">
        <f>Table317[[#This Row],[Monthly Salary]]+Table317[[#This Row],[Monthly Benefits]]</f>
        <v>0</v>
      </c>
      <c r="F9" s="82"/>
      <c r="G9" s="84"/>
      <c r="H9" s="87">
        <f>SUM(Table317[[#This Row],[243 Program ]:[243 Admin]])</f>
        <v>0</v>
      </c>
    </row>
    <row r="10" spans="1:8" ht="15">
      <c r="A10" s="80"/>
      <c r="B10" s="81"/>
      <c r="C10" s="82"/>
      <c r="D10" s="82"/>
      <c r="E10" s="83">
        <f>Table317[[#This Row],[Monthly Salary]]+Table317[[#This Row],[Monthly Benefits]]</f>
        <v>0</v>
      </c>
      <c r="F10" s="82"/>
      <c r="G10" s="84"/>
      <c r="H10" s="87">
        <f>SUM(Table317[[#This Row],[243 Program ]:[243 Admin]])</f>
        <v>0</v>
      </c>
    </row>
    <row r="11" spans="1:8" ht="15">
      <c r="A11" s="80"/>
      <c r="B11" s="81"/>
      <c r="C11" s="82"/>
      <c r="D11" s="82"/>
      <c r="E11" s="83">
        <f>Table317[[#This Row],[Monthly Salary]]+Table317[[#This Row],[Monthly Benefits]]</f>
        <v>0</v>
      </c>
      <c r="F11" s="82"/>
      <c r="G11" s="84"/>
      <c r="H11" s="87">
        <f>SUM(Table317[[#This Row],[243 Program ]:[243 Admin]])</f>
        <v>0</v>
      </c>
    </row>
    <row r="12" spans="1:8" ht="15">
      <c r="A12" s="80"/>
      <c r="B12" s="81"/>
      <c r="C12" s="82"/>
      <c r="D12" s="82"/>
      <c r="E12" s="83">
        <f>Table317[[#This Row],[Monthly Salary]]+Table317[[#This Row],[Monthly Benefits]]</f>
        <v>0</v>
      </c>
      <c r="F12" s="82"/>
      <c r="G12" s="84"/>
      <c r="H12" s="87">
        <f>SUM(Table317[[#This Row],[243 Program ]:[243 Admin]])</f>
        <v>0</v>
      </c>
    </row>
    <row r="13" spans="1:8" ht="15">
      <c r="A13" s="80"/>
      <c r="B13" s="81"/>
      <c r="C13" s="82"/>
      <c r="D13" s="82"/>
      <c r="E13" s="83">
        <f>Table317[[#This Row],[Monthly Salary]]+Table317[[#This Row],[Monthly Benefits]]</f>
        <v>0</v>
      </c>
      <c r="F13" s="82"/>
      <c r="G13" s="84"/>
      <c r="H13" s="87">
        <f>SUM(Table317[[#This Row],[243 Program ]:[243 Admin]])</f>
        <v>0</v>
      </c>
    </row>
    <row r="14" spans="1:8" ht="15">
      <c r="A14" s="80"/>
      <c r="B14" s="81"/>
      <c r="C14" s="82"/>
      <c r="D14" s="82"/>
      <c r="E14" s="83">
        <f>Table317[[#This Row],[Monthly Salary]]+Table317[[#This Row],[Monthly Benefits]]</f>
        <v>0</v>
      </c>
      <c r="F14" s="82"/>
      <c r="G14" s="84"/>
      <c r="H14" s="87">
        <f>SUM(Table317[[#This Row],[243 Program ]:[243 Admin]])</f>
        <v>0</v>
      </c>
    </row>
    <row r="15" spans="1:8" ht="15">
      <c r="A15" s="80"/>
      <c r="B15" s="81"/>
      <c r="C15" s="82"/>
      <c r="D15" s="82"/>
      <c r="E15" s="83">
        <f>Table317[[#This Row],[Monthly Salary]]+Table317[[#This Row],[Monthly Benefits]]</f>
        <v>0</v>
      </c>
      <c r="F15" s="82"/>
      <c r="G15" s="84"/>
      <c r="H15" s="87">
        <f>SUM(Table317[[#This Row],[243 Program ]:[243 Admin]])</f>
        <v>0</v>
      </c>
    </row>
    <row r="16" spans="1:8" ht="15">
      <c r="A16" s="80"/>
      <c r="B16" s="81"/>
      <c r="C16" s="82"/>
      <c r="D16" s="82"/>
      <c r="E16" s="83">
        <f>Table317[[#This Row],[Monthly Salary]]+Table317[[#This Row],[Monthly Benefits]]</f>
        <v>0</v>
      </c>
      <c r="F16" s="82"/>
      <c r="G16" s="84"/>
      <c r="H16" s="87">
        <f>SUM(Table317[[#This Row],[243 Program ]:[243 Admin]])</f>
        <v>0</v>
      </c>
    </row>
    <row r="17" spans="1:8" ht="15">
      <c r="A17" s="80"/>
      <c r="B17" s="81"/>
      <c r="C17" s="82"/>
      <c r="D17" s="82"/>
      <c r="E17" s="83">
        <f>Table317[[#This Row],[Monthly Salary]]+Table317[[#This Row],[Monthly Benefits]]</f>
        <v>0</v>
      </c>
      <c r="F17" s="82"/>
      <c r="G17" s="84"/>
      <c r="H17" s="87">
        <f>SUM(Table317[[#This Row],[243 Program ]:[243 Admin]])</f>
        <v>0</v>
      </c>
    </row>
    <row r="18" spans="1:8" ht="15">
      <c r="A18" s="80"/>
      <c r="B18" s="81"/>
      <c r="C18" s="82"/>
      <c r="D18" s="82"/>
      <c r="E18" s="83">
        <f>Table317[[#This Row],[Monthly Salary]]+Table317[[#This Row],[Monthly Benefits]]</f>
        <v>0</v>
      </c>
      <c r="F18" s="82"/>
      <c r="G18" s="84"/>
      <c r="H18" s="87">
        <f>SUM(Table317[[#This Row],[243 Program ]:[243 Admin]])</f>
        <v>0</v>
      </c>
    </row>
    <row r="19" spans="1:8" ht="15">
      <c r="A19" s="88"/>
      <c r="B19" s="89"/>
      <c r="C19" s="90"/>
      <c r="D19" s="90"/>
      <c r="E19" s="91">
        <f>Table317[[#This Row],[Monthly Salary]]+Table317[[#This Row],[Monthly Benefits]]</f>
        <v>0</v>
      </c>
      <c r="F19" s="90"/>
      <c r="G19" s="92"/>
      <c r="H19" s="87">
        <f>SUM(Table317[[#This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(Table3518[[#This Row],[Hours Worked]]*Table3518[[#This Row],[Hourly Rate]])+Table3518[[#This Row],[Benefits]]</f>
        <v>0</v>
      </c>
      <c r="G25" s="85"/>
      <c r="H25" s="84"/>
      <c r="I25" s="104">
        <f>SUM(Table3518[[#This Row],[243 Program]:[243 Admin]])</f>
        <v>0</v>
      </c>
    </row>
    <row r="26" spans="1:9" ht="15">
      <c r="A26" s="80"/>
      <c r="B26" s="101"/>
      <c r="C26" s="101"/>
      <c r="D26" s="102"/>
      <c r="E26" s="103"/>
      <c r="F26" s="83">
        <f>(Table3518[[#This Row],[Hours Worked]]*Table3518[[#This Row],[Hourly Rate]])+Table3518[[#This Row],[Benefits]]</f>
        <v>0</v>
      </c>
      <c r="G26" s="85"/>
      <c r="H26" s="84"/>
      <c r="I26" s="104">
        <f>SUM(Table3518[[#This Row],[243 Program]:[243 Admin]])</f>
        <v>0</v>
      </c>
    </row>
    <row r="27" spans="1:9" ht="15">
      <c r="A27" s="80"/>
      <c r="B27" s="101"/>
      <c r="C27" s="101"/>
      <c r="D27" s="102"/>
      <c r="E27" s="103"/>
      <c r="F27" s="83">
        <f>(Table3518[[#This Row],[Hours Worked]]*Table3518[[#This Row],[Hourly Rate]])+Table3518[[#This Row],[Benefits]]</f>
        <v>0</v>
      </c>
      <c r="G27" s="85"/>
      <c r="H27" s="84"/>
      <c r="I27" s="104">
        <f>SUM(Table3518[[#This Row],[243 Program]:[243 Admin]])</f>
        <v>0</v>
      </c>
    </row>
    <row r="28" spans="1:9" ht="15">
      <c r="A28" s="80"/>
      <c r="B28" s="101"/>
      <c r="C28" s="101"/>
      <c r="D28" s="102"/>
      <c r="E28" s="103"/>
      <c r="F28" s="83">
        <f>(Table3518[[#This Row],[Hours Worked]]*Table3518[[#This Row],[Hourly Rate]])+Table3518[[#This Row],[Benefits]]</f>
        <v>0</v>
      </c>
      <c r="G28" s="85"/>
      <c r="H28" s="84"/>
      <c r="I28" s="104">
        <f>SUM(Table3518[[#This Row],[243 Program]:[243 Admin]])</f>
        <v>0</v>
      </c>
    </row>
    <row r="29" spans="1:9" ht="15">
      <c r="A29" s="80"/>
      <c r="B29" s="101"/>
      <c r="C29" s="101"/>
      <c r="D29" s="102"/>
      <c r="E29" s="103"/>
      <c r="F29" s="83">
        <f>(Table3518[[#This Row],[Hours Worked]]*Table3518[[#This Row],[Hourly Rate]])+Table3518[[#This Row],[Benefits]]</f>
        <v>0</v>
      </c>
      <c r="G29" s="85"/>
      <c r="H29" s="84"/>
      <c r="I29" s="104">
        <f>SUM(Table3518[[#This Row],[243 Program]:[243 Admin]])</f>
        <v>0</v>
      </c>
    </row>
    <row r="30" spans="1:9" ht="15">
      <c r="A30" s="80"/>
      <c r="B30" s="101"/>
      <c r="C30" s="101"/>
      <c r="D30" s="102"/>
      <c r="E30" s="103"/>
      <c r="F30" s="83">
        <f>(Table3518[[#This Row],[Hours Worked]]*Table3518[[#This Row],[Hourly Rate]])+Table3518[[#This Row],[Benefits]]</f>
        <v>0</v>
      </c>
      <c r="G30" s="85"/>
      <c r="H30" s="84"/>
      <c r="I30" s="104">
        <f>SUM(Table3518[[#This Row],[243 Program]:[243 Admin]])</f>
        <v>0</v>
      </c>
    </row>
    <row r="31" spans="1:9" ht="15">
      <c r="A31" s="80"/>
      <c r="B31" s="101"/>
      <c r="C31" s="101"/>
      <c r="D31" s="102"/>
      <c r="E31" s="103"/>
      <c r="F31" s="83">
        <f>(Table3518[[#This Row],[Hours Worked]]*Table3518[[#This Row],[Hourly Rate]])+Table3518[[#This Row],[Benefits]]</f>
        <v>0</v>
      </c>
      <c r="G31" s="85"/>
      <c r="H31" s="84"/>
      <c r="I31" s="104">
        <f>SUM(Table3518[[#This Row],[243 Program]:[243 Admin]])</f>
        <v>0</v>
      </c>
    </row>
    <row r="32" spans="1:9" ht="15">
      <c r="A32" s="80"/>
      <c r="B32" s="101"/>
      <c r="C32" s="101"/>
      <c r="D32" s="102"/>
      <c r="E32" s="103"/>
      <c r="F32" s="83">
        <f>(Table3518[[#This Row],[Hours Worked]]*Table3518[[#This Row],[Hourly Rate]])+Table3518[[#This Row],[Benefits]]</f>
        <v>0</v>
      </c>
      <c r="G32" s="85"/>
      <c r="H32" s="84"/>
      <c r="I32" s="104">
        <f>SUM(Table3518[[#This Row],[243 Program]:[243 Admin]])</f>
        <v>0</v>
      </c>
    </row>
    <row r="33" spans="1:9" ht="15">
      <c r="A33" s="80"/>
      <c r="B33" s="101"/>
      <c r="C33" s="101"/>
      <c r="D33" s="102"/>
      <c r="E33" s="103"/>
      <c r="F33" s="83">
        <f>(Table3518[[#This Row],[Hours Worked]]*Table3518[[#This Row],[Hourly Rate]])+Table3518[[#This Row],[Benefits]]</f>
        <v>0</v>
      </c>
      <c r="G33" s="85"/>
      <c r="H33" s="84"/>
      <c r="I33" s="104">
        <f>SUM(Table3518[[#This Row],[243 Program]:[243 Admin]])</f>
        <v>0</v>
      </c>
    </row>
    <row r="34" spans="1:9" ht="15">
      <c r="A34" s="80"/>
      <c r="B34" s="101"/>
      <c r="C34" s="101"/>
      <c r="D34" s="102"/>
      <c r="E34" s="103"/>
      <c r="F34" s="83">
        <f>(Table3518[[#This Row],[Hours Worked]]*Table3518[[#This Row],[Hourly Rate]])+Table3518[[#This Row],[Benefits]]</f>
        <v>0</v>
      </c>
      <c r="G34" s="85"/>
      <c r="H34" s="84"/>
      <c r="I34" s="104">
        <f>SUM(Table3518[[#This Row],[243 Program]:[243 Admin]])</f>
        <v>0</v>
      </c>
    </row>
    <row r="35" spans="1:9" ht="15">
      <c r="A35" s="80"/>
      <c r="B35" s="101"/>
      <c r="C35" s="101"/>
      <c r="D35" s="102"/>
      <c r="E35" s="103"/>
      <c r="F35" s="83">
        <f>(Table3518[[#This Row],[Hours Worked]]*Table3518[[#This Row],[Hourly Rate]])+Table3518[[#This Row],[Benefits]]</f>
        <v>0</v>
      </c>
      <c r="G35" s="85"/>
      <c r="H35" s="84"/>
      <c r="I35" s="104">
        <f>SUM(Table3518[[#This Row],[243 Program]:[243 Admin]])</f>
        <v>0</v>
      </c>
    </row>
    <row r="36" spans="1:9" ht="15">
      <c r="A36" s="80"/>
      <c r="B36" s="101"/>
      <c r="C36" s="101"/>
      <c r="D36" s="102"/>
      <c r="E36" s="103"/>
      <c r="F36" s="83">
        <f>(Table3518[[#This Row],[Hours Worked]]*Table3518[[#This Row],[Hourly Rate]])+Table3518[[#This Row],[Benefits]]</f>
        <v>0</v>
      </c>
      <c r="G36" s="85"/>
      <c r="H36" s="84"/>
      <c r="I36" s="104">
        <f>SUM(Table3518[[#This Row],[243 Program]:[243 Admin]])</f>
        <v>0</v>
      </c>
    </row>
    <row r="37" spans="1:9" ht="15">
      <c r="A37" s="80"/>
      <c r="B37" s="101"/>
      <c r="C37" s="101"/>
      <c r="D37" s="102"/>
      <c r="E37" s="103"/>
      <c r="F37" s="83">
        <f>(Table3518[[#This Row],[Hours Worked]]*Table3518[[#This Row],[Hourly Rate]])+Table3518[[#This Row],[Benefits]]</f>
        <v>0</v>
      </c>
      <c r="G37" s="85"/>
      <c r="H37" s="84"/>
      <c r="I37" s="104">
        <f>SUM(Table3518[[#This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SUM(Table35619[[#This Row],[243 Program]:[243 Admin]])</f>
        <v>0</v>
      </c>
    </row>
    <row r="45" spans="1:6" ht="15">
      <c r="A45" s="80"/>
      <c r="B45" s="117"/>
      <c r="C45" s="117"/>
      <c r="D45" s="117"/>
      <c r="E45" s="124"/>
      <c r="F45" s="139">
        <f>SUM(Table35619[[#This Row],[243 Program]:[243 Admin]])</f>
        <v>0</v>
      </c>
    </row>
    <row r="46" spans="1:6" ht="15">
      <c r="A46" s="80"/>
      <c r="B46" s="117"/>
      <c r="C46" s="117"/>
      <c r="D46" s="117"/>
      <c r="E46" s="124"/>
      <c r="F46" s="139">
        <f>SUM(Table35619[[#This Row],[243 Program]:[243 Admin]])</f>
        <v>0</v>
      </c>
    </row>
    <row r="47" spans="1:6" ht="15">
      <c r="A47" s="80"/>
      <c r="B47" s="117"/>
      <c r="C47" s="117"/>
      <c r="D47" s="117"/>
      <c r="E47" s="124"/>
      <c r="F47" s="139">
        <f>SUM(Table35619[[#This Row],[243 Program]:[243 Admin]])</f>
        <v>0</v>
      </c>
    </row>
    <row r="48" spans="1:6" ht="15">
      <c r="A48" s="80"/>
      <c r="B48" s="118"/>
      <c r="C48" s="117"/>
      <c r="D48" s="117"/>
      <c r="E48" s="124"/>
      <c r="F48" s="139">
        <f>SUM(Table35619[[#This Row],[243 Program]:[243 Admin]])</f>
        <v>0</v>
      </c>
    </row>
    <row r="49" spans="1:6" ht="15">
      <c r="A49" s="80"/>
      <c r="B49" s="118"/>
      <c r="C49" s="117"/>
      <c r="D49" s="117"/>
      <c r="E49" s="124"/>
      <c r="F49" s="139">
        <f>SUM(Table35619[[#This Row],[243 Program]:[243 Admin]])</f>
        <v>0</v>
      </c>
    </row>
    <row r="50" spans="1:6" ht="15">
      <c r="A50" s="80"/>
      <c r="B50" s="118"/>
      <c r="C50" s="117"/>
      <c r="D50" s="117"/>
      <c r="E50" s="124"/>
      <c r="F50" s="139">
        <f>SUM(Table35619[[#This Row],[243 Program]:[243 Admin]])</f>
        <v>0</v>
      </c>
    </row>
    <row r="51" spans="1:6" ht="15">
      <c r="A51" s="80"/>
      <c r="B51" s="118"/>
      <c r="C51" s="117"/>
      <c r="D51" s="117"/>
      <c r="E51" s="124"/>
      <c r="F51" s="139">
        <f>SUM(Table35619[[#This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SUM(Table356220[[#This Row],[243 Program]:[243 Admin]])</f>
        <v>0</v>
      </c>
    </row>
    <row r="58" spans="1:6" ht="15">
      <c r="A58" s="80"/>
      <c r="B58" s="123"/>
      <c r="C58" s="124"/>
      <c r="D58" s="85"/>
      <c r="E58" s="86"/>
      <c r="F58" s="83">
        <f>SUM(Table356220[[#This Row],[243 Program]:[243 Admin]])</f>
        <v>0</v>
      </c>
    </row>
    <row r="59" spans="1:6" ht="15">
      <c r="A59" s="80"/>
      <c r="B59" s="123"/>
      <c r="C59" s="124"/>
      <c r="D59" s="85"/>
      <c r="E59" s="86"/>
      <c r="F59" s="83">
        <f>SUM(Table356220[[#This Row],[243 Program]:[243 Admin]])</f>
        <v>0</v>
      </c>
    </row>
    <row r="60" spans="1:6" ht="15">
      <c r="A60" s="80"/>
      <c r="B60" s="123"/>
      <c r="C60" s="124"/>
      <c r="D60" s="85"/>
      <c r="E60" s="86"/>
      <c r="F60" s="83">
        <f>SUM(Table356220[[#This Row],[243 Program]:[243 Admin]])</f>
        <v>0</v>
      </c>
    </row>
    <row r="61" spans="1:6" ht="15">
      <c r="A61" s="80"/>
      <c r="B61" s="123"/>
      <c r="C61" s="124"/>
      <c r="D61" s="85"/>
      <c r="E61" s="86"/>
      <c r="F61" s="83">
        <f>SUM(Table356220[[#This Row],[243 Program]:[243 Admin]])</f>
        <v>0</v>
      </c>
    </row>
    <row r="62" spans="1:6" ht="15">
      <c r="A62" s="80"/>
      <c r="B62" s="123"/>
      <c r="C62" s="124"/>
      <c r="D62" s="85"/>
      <c r="E62" s="86"/>
      <c r="F62" s="83">
        <f>SUM(Table356220[[#This Row],[243 Program]:[243 Admin]])</f>
        <v>0</v>
      </c>
    </row>
    <row r="63" spans="1:6" ht="15">
      <c r="A63" s="80"/>
      <c r="B63" s="123"/>
      <c r="C63" s="124"/>
      <c r="D63" s="85"/>
      <c r="E63" s="86"/>
      <c r="F63" s="83">
        <f>SUM(Table356220[[#This Row],[243 Program]:[243 Admin]])</f>
        <v>0</v>
      </c>
    </row>
    <row r="64" spans="1:6" ht="15">
      <c r="A64" s="80"/>
      <c r="B64" s="123"/>
      <c r="C64" s="124"/>
      <c r="D64" s="85"/>
      <c r="E64" s="86"/>
      <c r="F64" s="83">
        <f>SUM(Table356220[[#This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SUM(Table35621221[[#This Row],[243 Program]:[243 Admin]])</f>
        <v>0</v>
      </c>
    </row>
    <row r="71" spans="1:6" ht="15">
      <c r="A71" s="80"/>
      <c r="B71" s="123"/>
      <c r="C71" s="124"/>
      <c r="D71" s="85"/>
      <c r="E71" s="86"/>
      <c r="F71" s="83">
        <f>SUM(Table35621221[[#This Row],[243 Program]:[243 Admin]])</f>
        <v>0</v>
      </c>
    </row>
    <row r="72" spans="1:6" ht="15">
      <c r="A72" s="80"/>
      <c r="B72" s="123"/>
      <c r="C72" s="124"/>
      <c r="D72" s="85"/>
      <c r="E72" s="86"/>
      <c r="F72" s="83">
        <f>SUM(Table35621221[[#This Row],[243 Program]:[243 Admin]])</f>
        <v>0</v>
      </c>
    </row>
    <row r="73" spans="1:6" ht="15">
      <c r="A73" s="80"/>
      <c r="B73" s="123"/>
      <c r="C73" s="124"/>
      <c r="D73" s="85"/>
      <c r="E73" s="86"/>
      <c r="F73" s="83">
        <f>SUM(Table35621221[[#This Row],[243 Program]:[243 Admin]])</f>
        <v>0</v>
      </c>
    </row>
    <row r="74" spans="1:6" ht="15">
      <c r="A74" s="80"/>
      <c r="B74" s="123"/>
      <c r="C74" s="124"/>
      <c r="D74" s="85"/>
      <c r="E74" s="86"/>
      <c r="F74" s="83">
        <f>SUM(Table35621221[[#This Row],[243 Program]:[243 Admin]])</f>
        <v>0</v>
      </c>
    </row>
    <row r="75" spans="1:6" ht="15">
      <c r="A75" s="80"/>
      <c r="B75" s="123"/>
      <c r="C75" s="124"/>
      <c r="D75" s="85"/>
      <c r="E75" s="86"/>
      <c r="F75" s="83">
        <f>SUM(Table35621221[[#This Row],[243 Program]:[243 Admin]])</f>
        <v>0</v>
      </c>
    </row>
    <row r="76" spans="1:6" ht="15">
      <c r="A76" s="80"/>
      <c r="B76" s="123"/>
      <c r="C76" s="124"/>
      <c r="D76" s="85"/>
      <c r="E76" s="86"/>
      <c r="F76" s="83">
        <f>SUM(Table35621221[[#This Row],[243 Program]:[243 Admin]])</f>
        <v>0</v>
      </c>
    </row>
    <row r="77" spans="1:6" ht="15">
      <c r="A77" s="80"/>
      <c r="B77" s="123"/>
      <c r="C77" s="124"/>
      <c r="D77" s="85"/>
      <c r="E77" s="86"/>
      <c r="F77" s="83">
        <f>SUM(Table35621221[[#This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SUM(Table3562121322[[#This Row],[243 Program]:[243 Admin]])</f>
        <v>0</v>
      </c>
    </row>
    <row r="84" spans="1:6" ht="15">
      <c r="A84" s="80"/>
      <c r="B84" s="123"/>
      <c r="C84" s="124"/>
      <c r="D84" s="85"/>
      <c r="E84" s="86"/>
      <c r="F84" s="83">
        <f>SUM(Table3562121322[[#This Row],[243 Program]:[243 Admin]])</f>
        <v>0</v>
      </c>
    </row>
    <row r="85" spans="1:6" ht="15">
      <c r="A85" s="80"/>
      <c r="B85" s="123"/>
      <c r="C85" s="124"/>
      <c r="D85" s="85"/>
      <c r="E85" s="86"/>
      <c r="F85" s="83">
        <f>SUM(Table3562121322[[#This Row],[243 Program]:[243 Admin]])</f>
        <v>0</v>
      </c>
    </row>
    <row r="86" spans="1:6" ht="15">
      <c r="A86" s="80"/>
      <c r="B86" s="123"/>
      <c r="C86" s="124"/>
      <c r="D86" s="85"/>
      <c r="E86" s="86"/>
      <c r="F86" s="83">
        <f>SUM(Table3562121322[[#This Row],[243 Program]:[243 Admin]])</f>
        <v>0</v>
      </c>
    </row>
    <row r="87" spans="1:6" ht="15">
      <c r="A87" s="80"/>
      <c r="B87" s="123"/>
      <c r="C87" s="124"/>
      <c r="D87" s="85"/>
      <c r="E87" s="86"/>
      <c r="F87" s="83">
        <f>SUM(Table3562121322[[#This Row],[243 Program]:[243 Admin]])</f>
        <v>0</v>
      </c>
    </row>
    <row r="88" spans="1:6" ht="15">
      <c r="A88" s="80"/>
      <c r="B88" s="123"/>
      <c r="C88" s="124"/>
      <c r="D88" s="85"/>
      <c r="E88" s="86"/>
      <c r="F88" s="83">
        <f>SUM(Table3562121322[[#This Row],[243 Program]:[243 Admin]])</f>
        <v>0</v>
      </c>
    </row>
    <row r="89" spans="1:6" ht="15">
      <c r="A89" s="80"/>
      <c r="B89" s="123"/>
      <c r="C89" s="124"/>
      <c r="D89" s="85"/>
      <c r="E89" s="86"/>
      <c r="F89" s="83">
        <f>SUM(Table3562121322[[#This Row],[243 Program]:[243 Admin]])</f>
        <v>0</v>
      </c>
    </row>
    <row r="90" spans="1:6" ht="15">
      <c r="A90" s="80"/>
      <c r="B90" s="123"/>
      <c r="C90" s="124"/>
      <c r="D90" s="85"/>
      <c r="E90" s="86"/>
      <c r="F90" s="83">
        <f>SUM(Table3562121322[[#This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SUM(Table356212131423[[#This Row],[243 Program]:[243 Admin]])</f>
        <v>0</v>
      </c>
    </row>
    <row r="97" spans="1:6" ht="15">
      <c r="A97" s="80"/>
      <c r="B97" s="123"/>
      <c r="C97" s="124"/>
      <c r="D97" s="85"/>
      <c r="E97" s="86"/>
      <c r="F97" s="83">
        <f>SUM(Table356212131423[[#This Row],[243 Program]:[243 Admin]])</f>
        <v>0</v>
      </c>
    </row>
    <row r="98" spans="1:6" ht="15">
      <c r="A98" s="80"/>
      <c r="B98" s="123"/>
      <c r="C98" s="124"/>
      <c r="D98" s="85"/>
      <c r="E98" s="86"/>
      <c r="F98" s="83">
        <f>SUM(Table356212131423[[#This Row],[243 Program]:[243 Admin]])</f>
        <v>0</v>
      </c>
    </row>
    <row r="99" spans="1:6" ht="15">
      <c r="A99" s="80"/>
      <c r="B99" s="123"/>
      <c r="C99" s="124"/>
      <c r="D99" s="85"/>
      <c r="E99" s="86"/>
      <c r="F99" s="83">
        <f>SUM(Table356212131423[[#This Row],[243 Program]:[243 Admin]])</f>
        <v>0</v>
      </c>
    </row>
    <row r="100" spans="1:6" ht="15">
      <c r="A100" s="80"/>
      <c r="B100" s="123"/>
      <c r="C100" s="124"/>
      <c r="D100" s="85"/>
      <c r="E100" s="86"/>
      <c r="F100" s="83">
        <f>SUM(Table356212131423[[#This Row],[243 Program]:[243 Admin]])</f>
        <v>0</v>
      </c>
    </row>
    <row r="101" spans="1:6" ht="15">
      <c r="A101" s="80"/>
      <c r="B101" s="123"/>
      <c r="C101" s="124"/>
      <c r="D101" s="85"/>
      <c r="E101" s="86"/>
      <c r="F101" s="83">
        <f>SUM(Table356212131423[[#This Row],[243 Program]:[243 Admin]])</f>
        <v>0</v>
      </c>
    </row>
    <row r="102" spans="1:6" ht="15">
      <c r="A102" s="80"/>
      <c r="B102" s="123"/>
      <c r="C102" s="124"/>
      <c r="D102" s="85"/>
      <c r="E102" s="86"/>
      <c r="F102" s="83">
        <f>SUM(Table356212131423[[#This Row],[243 Program]:[243 Admin]])</f>
        <v>0</v>
      </c>
    </row>
    <row r="103" spans="1:6" ht="15">
      <c r="A103" s="80"/>
      <c r="B103" s="123"/>
      <c r="C103" s="124"/>
      <c r="D103" s="85"/>
      <c r="E103" s="86"/>
      <c r="F103" s="83">
        <f>SUM(Table356212131423[[#This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SUM(Table35621213141524[[#This Row],[243 Program]:[243 Admin]])</f>
        <v>0</v>
      </c>
    </row>
    <row r="110" spans="1:6" ht="15">
      <c r="A110" s="80"/>
      <c r="B110" s="123"/>
      <c r="C110" s="124"/>
      <c r="D110" s="85"/>
      <c r="E110" s="86"/>
      <c r="F110" s="83">
        <f>SUM(Table35621213141524[[#This Row],[243 Program]:[243 Admin]])</f>
        <v>0</v>
      </c>
    </row>
    <row r="111" spans="1:6" ht="15">
      <c r="A111" s="80"/>
      <c r="B111" s="123"/>
      <c r="C111" s="124"/>
      <c r="D111" s="85"/>
      <c r="E111" s="86"/>
      <c r="F111" s="83">
        <f>SUM(Table35621213141524[[#This Row],[243 Program]:[243 Admin]])</f>
        <v>0</v>
      </c>
    </row>
    <row r="112" spans="1:6" ht="15">
      <c r="A112" s="80"/>
      <c r="B112" s="123"/>
      <c r="C112" s="124"/>
      <c r="D112" s="85"/>
      <c r="E112" s="86"/>
      <c r="F112" s="83">
        <f>SUM(Table35621213141524[[#This Row],[243 Program]:[243 Admin]])</f>
        <v>0</v>
      </c>
    </row>
    <row r="113" spans="1:6" ht="15">
      <c r="A113" s="80"/>
      <c r="B113" s="123"/>
      <c r="C113" s="124"/>
      <c r="D113" s="85"/>
      <c r="E113" s="86"/>
      <c r="F113" s="83">
        <f>SUM(Table35621213141524[[#This Row],[243 Program]:[243 Admin]])</f>
        <v>0</v>
      </c>
    </row>
    <row r="114" spans="1:6" ht="15">
      <c r="A114" s="80"/>
      <c r="B114" s="123"/>
      <c r="C114" s="124"/>
      <c r="D114" s="85"/>
      <c r="E114" s="86"/>
      <c r="F114" s="83">
        <f>SUM(Table35621213141524[[#This Row],[243 Program]:[243 Admin]])</f>
        <v>0</v>
      </c>
    </row>
    <row r="115" spans="1:6" ht="15">
      <c r="A115" s="80"/>
      <c r="B115" s="123"/>
      <c r="C115" s="124"/>
      <c r="D115" s="85"/>
      <c r="E115" s="86"/>
      <c r="F115" s="83">
        <f>SUM(Table35621213141524[[#This Row],[243 Program]:[243 Admin]])</f>
        <v>0</v>
      </c>
    </row>
    <row r="116" spans="1:6" ht="15">
      <c r="A116" s="80"/>
      <c r="B116" s="123"/>
      <c r="C116" s="124"/>
      <c r="D116" s="85"/>
      <c r="E116" s="86"/>
      <c r="F116" s="83">
        <f>SUM(Table35621213141524[[#This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SUM(Table3562121314151625[[#This Row],[243 Program]:[243 Admin]])</f>
        <v>0</v>
      </c>
    </row>
    <row r="123" spans="1:6" ht="15">
      <c r="A123" s="80"/>
      <c r="B123" s="123"/>
      <c r="C123" s="124"/>
      <c r="D123" s="85"/>
      <c r="E123" s="86"/>
      <c r="F123" s="83">
        <f>SUM(Table3562121314151625[[#This Row],[243 Program]:[243 Admin]])</f>
        <v>0</v>
      </c>
    </row>
    <row r="124" spans="1:6" ht="15">
      <c r="A124" s="80"/>
      <c r="B124" s="123"/>
      <c r="C124" s="124"/>
      <c r="D124" s="85"/>
      <c r="E124" s="86"/>
      <c r="F124" s="83">
        <f>SUM(Table3562121314151625[[#This Row],[243 Program]:[243 Admin]])</f>
        <v>0</v>
      </c>
    </row>
    <row r="125" spans="1:6" ht="15">
      <c r="A125" s="80"/>
      <c r="B125" s="123"/>
      <c r="C125" s="124"/>
      <c r="D125" s="85"/>
      <c r="E125" s="86"/>
      <c r="F125" s="83">
        <f>SUM(Table3562121314151625[[#This Row],[243 Program]:[243 Admin]])</f>
        <v>0</v>
      </c>
    </row>
    <row r="126" spans="1:6" ht="15">
      <c r="A126" s="80"/>
      <c r="B126" s="123"/>
      <c r="C126" s="124"/>
      <c r="D126" s="85"/>
      <c r="E126" s="86"/>
      <c r="F126" s="83">
        <f>SUM(Table3562121314151625[[#This Row],[243 Program]:[243 Admin]])</f>
        <v>0</v>
      </c>
    </row>
    <row r="127" spans="1:6" ht="15">
      <c r="A127" s="80"/>
      <c r="B127" s="123"/>
      <c r="C127" s="124"/>
      <c r="D127" s="85"/>
      <c r="E127" s="86"/>
      <c r="F127" s="83">
        <f>SUM(Table3562121314151625[[#This Row],[243 Program]:[243 Admin]])</f>
        <v>0</v>
      </c>
    </row>
    <row r="128" spans="1:6" ht="15">
      <c r="A128" s="80"/>
      <c r="B128" s="123"/>
      <c r="C128" s="124"/>
      <c r="D128" s="85"/>
      <c r="E128" s="86"/>
      <c r="F128" s="83">
        <f>SUM(Table3562121314151625[[#This Row],[243 Program]:[243 Admin]])</f>
        <v>0</v>
      </c>
    </row>
    <row r="129" spans="1:6" ht="15">
      <c r="A129" s="80"/>
      <c r="B129" s="123"/>
      <c r="C129" s="124"/>
      <c r="D129" s="85"/>
      <c r="E129" s="86"/>
      <c r="F129" s="83">
        <f>SUM(Table3562121314151625[[#This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8"/>
    <tablePart r:id="rId9"/>
    <tablePart r:id="rId6"/>
    <tablePart r:id="rId5"/>
    <tablePart r:id="rId3"/>
    <tablePart r:id="rId4"/>
    <tablePart r:id="rId1"/>
    <tablePart r:id="rId2"/>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30"/>
  <sheetViews>
    <sheetView workbookViewId="0" topLeftCell="A21">
      <selection activeCell="A41" sqref="A41:F41"/>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Table335[[#This Row],[Monthly Salary]]+Table335[[#This Row],[Monthly Benefits]]</f>
        <v>0</v>
      </c>
      <c r="F4" s="82"/>
      <c r="G4" s="84"/>
      <c r="H4" s="87">
        <f>SUM(Table335[[#This Row],[243 Program ]:[243 Admin]])</f>
        <v>0</v>
      </c>
    </row>
    <row r="5" spans="1:8" ht="15">
      <c r="A5" s="80"/>
      <c r="B5" s="81"/>
      <c r="C5" s="82"/>
      <c r="D5" s="82"/>
      <c r="E5" s="83">
        <f>Table335[[#This Row],[Monthly Salary]]+Table335[[#This Row],[Monthly Benefits]]</f>
        <v>0</v>
      </c>
      <c r="F5" s="82"/>
      <c r="G5" s="84"/>
      <c r="H5" s="87">
        <f>SUM(Table335[[#This Row],[243 Program ]:[243 Admin]])</f>
        <v>0</v>
      </c>
    </row>
    <row r="6" spans="1:8" ht="15">
      <c r="A6" s="80"/>
      <c r="B6" s="81"/>
      <c r="C6" s="82"/>
      <c r="D6" s="82"/>
      <c r="E6" s="83">
        <f>Table335[[#This Row],[Monthly Salary]]+Table335[[#This Row],[Monthly Benefits]]</f>
        <v>0</v>
      </c>
      <c r="F6" s="82"/>
      <c r="G6" s="84"/>
      <c r="H6" s="87">
        <f>SUM(Table335[[#This Row],[243 Program ]:[243 Admin]])</f>
        <v>0</v>
      </c>
    </row>
    <row r="7" spans="1:8" ht="15">
      <c r="A7" s="80"/>
      <c r="B7" s="81"/>
      <c r="C7" s="82"/>
      <c r="D7" s="82"/>
      <c r="E7" s="83">
        <f>Table335[[#This Row],[Monthly Salary]]+Table335[[#This Row],[Monthly Benefits]]</f>
        <v>0</v>
      </c>
      <c r="F7" s="82"/>
      <c r="G7" s="84"/>
      <c r="H7" s="87">
        <f>SUM(Table335[[#This Row],[243 Program ]:[243 Admin]])</f>
        <v>0</v>
      </c>
    </row>
    <row r="8" spans="1:8" ht="15">
      <c r="A8" s="80"/>
      <c r="B8" s="81"/>
      <c r="C8" s="82"/>
      <c r="D8" s="82"/>
      <c r="E8" s="83">
        <f>Table335[[#This Row],[Monthly Salary]]+Table335[[#This Row],[Monthly Benefits]]</f>
        <v>0</v>
      </c>
      <c r="F8" s="82"/>
      <c r="G8" s="84"/>
      <c r="H8" s="87">
        <f>SUM(Table335[[#This Row],[243 Program ]:[243 Admin]])</f>
        <v>0</v>
      </c>
    </row>
    <row r="9" spans="1:8" ht="15">
      <c r="A9" s="80"/>
      <c r="B9" s="81"/>
      <c r="C9" s="82"/>
      <c r="D9" s="82"/>
      <c r="E9" s="83">
        <f>Table335[[#This Row],[Monthly Salary]]+Table335[[#This Row],[Monthly Benefits]]</f>
        <v>0</v>
      </c>
      <c r="F9" s="82"/>
      <c r="G9" s="84"/>
      <c r="H9" s="87">
        <f>SUM(Table335[[#This Row],[243 Program ]:[243 Admin]])</f>
        <v>0</v>
      </c>
    </row>
    <row r="10" spans="1:8" ht="15">
      <c r="A10" s="80"/>
      <c r="B10" s="81"/>
      <c r="C10" s="82"/>
      <c r="D10" s="82"/>
      <c r="E10" s="83">
        <f>Table335[[#This Row],[Monthly Salary]]+Table335[[#This Row],[Monthly Benefits]]</f>
        <v>0</v>
      </c>
      <c r="F10" s="82"/>
      <c r="G10" s="84"/>
      <c r="H10" s="87">
        <f>SUM(Table335[[#This Row],[243 Program ]:[243 Admin]])</f>
        <v>0</v>
      </c>
    </row>
    <row r="11" spans="1:8" ht="15">
      <c r="A11" s="80"/>
      <c r="B11" s="81"/>
      <c r="C11" s="82"/>
      <c r="D11" s="82"/>
      <c r="E11" s="83">
        <f>Table335[[#This Row],[Monthly Salary]]+Table335[[#This Row],[Monthly Benefits]]</f>
        <v>0</v>
      </c>
      <c r="F11" s="82"/>
      <c r="G11" s="84"/>
      <c r="H11" s="87">
        <f>SUM(Table335[[#This Row],[243 Program ]:[243 Admin]])</f>
        <v>0</v>
      </c>
    </row>
    <row r="12" spans="1:8" ht="15">
      <c r="A12" s="80"/>
      <c r="B12" s="81"/>
      <c r="C12" s="82"/>
      <c r="D12" s="82"/>
      <c r="E12" s="83">
        <f>Table335[[#This Row],[Monthly Salary]]+Table335[[#This Row],[Monthly Benefits]]</f>
        <v>0</v>
      </c>
      <c r="F12" s="82"/>
      <c r="G12" s="84"/>
      <c r="H12" s="87">
        <f>SUM(Table335[[#This Row],[243 Program ]:[243 Admin]])</f>
        <v>0</v>
      </c>
    </row>
    <row r="13" spans="1:8" ht="15">
      <c r="A13" s="80"/>
      <c r="B13" s="81"/>
      <c r="C13" s="82"/>
      <c r="D13" s="82"/>
      <c r="E13" s="83">
        <f>Table335[[#This Row],[Monthly Salary]]+Table335[[#This Row],[Monthly Benefits]]</f>
        <v>0</v>
      </c>
      <c r="F13" s="82"/>
      <c r="G13" s="84"/>
      <c r="H13" s="87">
        <f>SUM(Table335[[#This Row],[243 Program ]:[243 Admin]])</f>
        <v>0</v>
      </c>
    </row>
    <row r="14" spans="1:8" ht="15">
      <c r="A14" s="80"/>
      <c r="B14" s="81"/>
      <c r="C14" s="82"/>
      <c r="D14" s="82"/>
      <c r="E14" s="83">
        <f>Table335[[#This Row],[Monthly Salary]]+Table335[[#This Row],[Monthly Benefits]]</f>
        <v>0</v>
      </c>
      <c r="F14" s="82"/>
      <c r="G14" s="84"/>
      <c r="H14" s="87">
        <f>SUM(Table335[[#This Row],[243 Program ]:[243 Admin]])</f>
        <v>0</v>
      </c>
    </row>
    <row r="15" spans="1:8" ht="15">
      <c r="A15" s="80"/>
      <c r="B15" s="81"/>
      <c r="C15" s="82"/>
      <c r="D15" s="82"/>
      <c r="E15" s="83">
        <f>Table335[[#This Row],[Monthly Salary]]+Table335[[#This Row],[Monthly Benefits]]</f>
        <v>0</v>
      </c>
      <c r="F15" s="82"/>
      <c r="G15" s="84"/>
      <c r="H15" s="87">
        <f>SUM(Table335[[#This Row],[243 Program ]:[243 Admin]])</f>
        <v>0</v>
      </c>
    </row>
    <row r="16" spans="1:8" ht="15">
      <c r="A16" s="80"/>
      <c r="B16" s="81"/>
      <c r="C16" s="82"/>
      <c r="D16" s="82"/>
      <c r="E16" s="83">
        <f>Table335[[#This Row],[Monthly Salary]]+Table335[[#This Row],[Monthly Benefits]]</f>
        <v>0</v>
      </c>
      <c r="F16" s="82"/>
      <c r="G16" s="84"/>
      <c r="H16" s="87">
        <f>SUM(Table335[[#This Row],[243 Program ]:[243 Admin]])</f>
        <v>0</v>
      </c>
    </row>
    <row r="17" spans="1:8" ht="15">
      <c r="A17" s="80"/>
      <c r="B17" s="81"/>
      <c r="C17" s="82"/>
      <c r="D17" s="82"/>
      <c r="E17" s="83">
        <f>Table335[[#This Row],[Monthly Salary]]+Table335[[#This Row],[Monthly Benefits]]</f>
        <v>0</v>
      </c>
      <c r="F17" s="82"/>
      <c r="G17" s="84"/>
      <c r="H17" s="87">
        <f>SUM(Table335[[#This Row],[243 Program ]:[243 Admin]])</f>
        <v>0</v>
      </c>
    </row>
    <row r="18" spans="1:8" ht="15">
      <c r="A18" s="80"/>
      <c r="B18" s="81"/>
      <c r="C18" s="82"/>
      <c r="D18" s="82"/>
      <c r="E18" s="83">
        <f>Table335[[#This Row],[Monthly Salary]]+Table335[[#This Row],[Monthly Benefits]]</f>
        <v>0</v>
      </c>
      <c r="F18" s="82"/>
      <c r="G18" s="84"/>
      <c r="H18" s="87">
        <f>SUM(Table335[[#This Row],[243 Program ]:[243 Admin]])</f>
        <v>0</v>
      </c>
    </row>
    <row r="19" spans="1:8" ht="15">
      <c r="A19" s="88"/>
      <c r="B19" s="89"/>
      <c r="C19" s="90"/>
      <c r="D19" s="90"/>
      <c r="E19" s="91">
        <f>Table335[[#This Row],[Monthly Salary]]+Table335[[#This Row],[Monthly Benefits]]</f>
        <v>0</v>
      </c>
      <c r="F19" s="90"/>
      <c r="G19" s="92"/>
      <c r="H19" s="87">
        <f>SUM(Table335[[#This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(Table3536[[#This Row],[Hours Worked]]*Table3536[[#This Row],[Hourly Rate]])+Table3536[[#This Row],[Benefits]]</f>
        <v>0</v>
      </c>
      <c r="G25" s="85"/>
      <c r="H25" s="84"/>
      <c r="I25" s="104">
        <f>SUM(Table3536[[#This Row],[243 Program]:[243 Admin]])</f>
        <v>0</v>
      </c>
    </row>
    <row r="26" spans="1:9" ht="15">
      <c r="A26" s="80"/>
      <c r="B26" s="101"/>
      <c r="C26" s="101"/>
      <c r="D26" s="102"/>
      <c r="E26" s="103"/>
      <c r="F26" s="83">
        <f>(Table3536[[#This Row],[Hours Worked]]*Table3536[[#This Row],[Hourly Rate]])+Table3536[[#This Row],[Benefits]]</f>
        <v>0</v>
      </c>
      <c r="G26" s="85"/>
      <c r="H26" s="84"/>
      <c r="I26" s="104">
        <f>SUM(Table3536[[#This Row],[243 Program]:[243 Admin]])</f>
        <v>0</v>
      </c>
    </row>
    <row r="27" spans="1:9" ht="15">
      <c r="A27" s="80"/>
      <c r="B27" s="101"/>
      <c r="C27" s="101"/>
      <c r="D27" s="102"/>
      <c r="E27" s="103"/>
      <c r="F27" s="83">
        <f>(Table3536[[#This Row],[Hours Worked]]*Table3536[[#This Row],[Hourly Rate]])+Table3536[[#This Row],[Benefits]]</f>
        <v>0</v>
      </c>
      <c r="G27" s="85"/>
      <c r="H27" s="84"/>
      <c r="I27" s="104">
        <f>SUM(Table3536[[#This Row],[243 Program]:[243 Admin]])</f>
        <v>0</v>
      </c>
    </row>
    <row r="28" spans="1:9" ht="15">
      <c r="A28" s="80"/>
      <c r="B28" s="101"/>
      <c r="C28" s="101"/>
      <c r="D28" s="102"/>
      <c r="E28" s="103"/>
      <c r="F28" s="83">
        <f>(Table3536[[#This Row],[Hours Worked]]*Table3536[[#This Row],[Hourly Rate]])+Table3536[[#This Row],[Benefits]]</f>
        <v>0</v>
      </c>
      <c r="G28" s="85"/>
      <c r="H28" s="84"/>
      <c r="I28" s="104">
        <f>SUM(Table3536[[#This Row],[243 Program]:[243 Admin]])</f>
        <v>0</v>
      </c>
    </row>
    <row r="29" spans="1:9" ht="15">
      <c r="A29" s="80"/>
      <c r="B29" s="101"/>
      <c r="C29" s="101"/>
      <c r="D29" s="102"/>
      <c r="E29" s="103"/>
      <c r="F29" s="83">
        <f>(Table3536[[#This Row],[Hours Worked]]*Table3536[[#This Row],[Hourly Rate]])+Table3536[[#This Row],[Benefits]]</f>
        <v>0</v>
      </c>
      <c r="G29" s="85"/>
      <c r="H29" s="84"/>
      <c r="I29" s="104">
        <f>SUM(Table3536[[#This Row],[243 Program]:[243 Admin]])</f>
        <v>0</v>
      </c>
    </row>
    <row r="30" spans="1:9" ht="15">
      <c r="A30" s="80"/>
      <c r="B30" s="101"/>
      <c r="C30" s="101"/>
      <c r="D30" s="102"/>
      <c r="E30" s="103"/>
      <c r="F30" s="83">
        <f>(Table3536[[#This Row],[Hours Worked]]*Table3536[[#This Row],[Hourly Rate]])+Table3536[[#This Row],[Benefits]]</f>
        <v>0</v>
      </c>
      <c r="G30" s="85"/>
      <c r="H30" s="84"/>
      <c r="I30" s="104">
        <f>SUM(Table3536[[#This Row],[243 Program]:[243 Admin]])</f>
        <v>0</v>
      </c>
    </row>
    <row r="31" spans="1:9" ht="15">
      <c r="A31" s="80"/>
      <c r="B31" s="101"/>
      <c r="C31" s="101"/>
      <c r="D31" s="102"/>
      <c r="E31" s="103"/>
      <c r="F31" s="83">
        <f>(Table3536[[#This Row],[Hours Worked]]*Table3536[[#This Row],[Hourly Rate]])+Table3536[[#This Row],[Benefits]]</f>
        <v>0</v>
      </c>
      <c r="G31" s="85"/>
      <c r="H31" s="84"/>
      <c r="I31" s="104">
        <f>SUM(Table3536[[#This Row],[243 Program]:[243 Admin]])</f>
        <v>0</v>
      </c>
    </row>
    <row r="32" spans="1:9" ht="15">
      <c r="A32" s="80"/>
      <c r="B32" s="101"/>
      <c r="C32" s="101"/>
      <c r="D32" s="102"/>
      <c r="E32" s="103"/>
      <c r="F32" s="83">
        <f>(Table3536[[#This Row],[Hours Worked]]*Table3536[[#This Row],[Hourly Rate]])+Table3536[[#This Row],[Benefits]]</f>
        <v>0</v>
      </c>
      <c r="G32" s="85"/>
      <c r="H32" s="84"/>
      <c r="I32" s="104">
        <f>SUM(Table3536[[#This Row],[243 Program]:[243 Admin]])</f>
        <v>0</v>
      </c>
    </row>
    <row r="33" spans="1:9" ht="15">
      <c r="A33" s="80"/>
      <c r="B33" s="101"/>
      <c r="C33" s="101"/>
      <c r="D33" s="102"/>
      <c r="E33" s="103"/>
      <c r="F33" s="83">
        <f>(Table3536[[#This Row],[Hours Worked]]*Table3536[[#This Row],[Hourly Rate]])+Table3536[[#This Row],[Benefits]]</f>
        <v>0</v>
      </c>
      <c r="G33" s="85"/>
      <c r="H33" s="84"/>
      <c r="I33" s="104">
        <f>SUM(Table3536[[#This Row],[243 Program]:[243 Admin]])</f>
        <v>0</v>
      </c>
    </row>
    <row r="34" spans="1:9" ht="15">
      <c r="A34" s="80"/>
      <c r="B34" s="101"/>
      <c r="C34" s="101"/>
      <c r="D34" s="102"/>
      <c r="E34" s="103"/>
      <c r="F34" s="83">
        <f>(Table3536[[#This Row],[Hours Worked]]*Table3536[[#This Row],[Hourly Rate]])+Table3536[[#This Row],[Benefits]]</f>
        <v>0</v>
      </c>
      <c r="G34" s="85"/>
      <c r="H34" s="84"/>
      <c r="I34" s="104">
        <f>SUM(Table3536[[#This Row],[243 Program]:[243 Admin]])</f>
        <v>0</v>
      </c>
    </row>
    <row r="35" spans="1:9" ht="15">
      <c r="A35" s="80"/>
      <c r="B35" s="101"/>
      <c r="C35" s="101"/>
      <c r="D35" s="102"/>
      <c r="E35" s="103"/>
      <c r="F35" s="83">
        <f>(Table3536[[#This Row],[Hours Worked]]*Table3536[[#This Row],[Hourly Rate]])+Table3536[[#This Row],[Benefits]]</f>
        <v>0</v>
      </c>
      <c r="G35" s="85"/>
      <c r="H35" s="84"/>
      <c r="I35" s="104">
        <f>SUM(Table3536[[#This Row],[243 Program]:[243 Admin]])</f>
        <v>0</v>
      </c>
    </row>
    <row r="36" spans="1:9" ht="15">
      <c r="A36" s="80"/>
      <c r="B36" s="101"/>
      <c r="C36" s="101"/>
      <c r="D36" s="102"/>
      <c r="E36" s="103"/>
      <c r="F36" s="83">
        <f>(Table3536[[#This Row],[Hours Worked]]*Table3536[[#This Row],[Hourly Rate]])+Table3536[[#This Row],[Benefits]]</f>
        <v>0</v>
      </c>
      <c r="G36" s="85"/>
      <c r="H36" s="84"/>
      <c r="I36" s="104">
        <f>SUM(Table3536[[#This Row],[243 Program]:[243 Admin]])</f>
        <v>0</v>
      </c>
    </row>
    <row r="37" spans="1:9" ht="15">
      <c r="A37" s="80"/>
      <c r="B37" s="101"/>
      <c r="C37" s="101"/>
      <c r="D37" s="102"/>
      <c r="E37" s="103"/>
      <c r="F37" s="83">
        <f>(Table3536[[#This Row],[Hours Worked]]*Table3536[[#This Row],[Hourly Rate]])+Table3536[[#This Row],[Benefits]]</f>
        <v>0</v>
      </c>
      <c r="G37" s="85"/>
      <c r="H37" s="84"/>
      <c r="I37" s="104">
        <f>SUM(Table3536[[#This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SUM(Table35637[[#This Row],[243 Program]:[243 Admin]])</f>
        <v>0</v>
      </c>
    </row>
    <row r="45" spans="1:6" ht="15">
      <c r="A45" s="80"/>
      <c r="B45" s="117"/>
      <c r="C45" s="117"/>
      <c r="D45" s="117"/>
      <c r="E45" s="124"/>
      <c r="F45" s="139">
        <f>SUM(Table35637[[#This Row],[243 Program]:[243 Admin]])</f>
        <v>0</v>
      </c>
    </row>
    <row r="46" spans="1:6" ht="15">
      <c r="A46" s="80"/>
      <c r="B46" s="117"/>
      <c r="C46" s="117"/>
      <c r="D46" s="117"/>
      <c r="E46" s="124"/>
      <c r="F46" s="139">
        <f>SUM(Table35637[[#This Row],[243 Program]:[243 Admin]])</f>
        <v>0</v>
      </c>
    </row>
    <row r="47" spans="1:6" ht="15">
      <c r="A47" s="80"/>
      <c r="B47" s="117"/>
      <c r="C47" s="117"/>
      <c r="D47" s="117"/>
      <c r="E47" s="124"/>
      <c r="F47" s="139">
        <f>SUM(Table35637[[#This Row],[243 Program]:[243 Admin]])</f>
        <v>0</v>
      </c>
    </row>
    <row r="48" spans="1:6" ht="15">
      <c r="A48" s="80"/>
      <c r="B48" s="118"/>
      <c r="C48" s="117"/>
      <c r="D48" s="117"/>
      <c r="E48" s="124"/>
      <c r="F48" s="139">
        <f>SUM(Table35637[[#This Row],[243 Program]:[243 Admin]])</f>
        <v>0</v>
      </c>
    </row>
    <row r="49" spans="1:6" ht="15">
      <c r="A49" s="80"/>
      <c r="B49" s="118"/>
      <c r="C49" s="117"/>
      <c r="D49" s="117"/>
      <c r="E49" s="124"/>
      <c r="F49" s="139">
        <f>SUM(Table35637[[#This Row],[243 Program]:[243 Admin]])</f>
        <v>0</v>
      </c>
    </row>
    <row r="50" spans="1:6" ht="15">
      <c r="A50" s="80"/>
      <c r="B50" s="118"/>
      <c r="C50" s="117"/>
      <c r="D50" s="117"/>
      <c r="E50" s="124"/>
      <c r="F50" s="139">
        <f>SUM(Table35637[[#This Row],[243 Program]:[243 Admin]])</f>
        <v>0</v>
      </c>
    </row>
    <row r="51" spans="1:6" ht="15">
      <c r="A51" s="80"/>
      <c r="B51" s="118"/>
      <c r="C51" s="117"/>
      <c r="D51" s="117"/>
      <c r="E51" s="124"/>
      <c r="F51" s="139">
        <f>SUM(Table35637[[#This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SUM(Table356238[[#This Row],[243 Program]:[243 Admin]])</f>
        <v>0</v>
      </c>
    </row>
    <row r="58" spans="1:6" ht="15">
      <c r="A58" s="80"/>
      <c r="B58" s="123"/>
      <c r="C58" s="124"/>
      <c r="D58" s="85"/>
      <c r="E58" s="86"/>
      <c r="F58" s="83">
        <f>SUM(Table356238[[#This Row],[243 Program]:[243 Admin]])</f>
        <v>0</v>
      </c>
    </row>
    <row r="59" spans="1:6" ht="15">
      <c r="A59" s="80"/>
      <c r="B59" s="123"/>
      <c r="C59" s="124"/>
      <c r="D59" s="85"/>
      <c r="E59" s="86"/>
      <c r="F59" s="83">
        <f>SUM(Table356238[[#This Row],[243 Program]:[243 Admin]])</f>
        <v>0</v>
      </c>
    </row>
    <row r="60" spans="1:6" ht="15">
      <c r="A60" s="80"/>
      <c r="B60" s="123"/>
      <c r="C60" s="124"/>
      <c r="D60" s="85"/>
      <c r="E60" s="86"/>
      <c r="F60" s="83">
        <f>SUM(Table356238[[#This Row],[243 Program]:[243 Admin]])</f>
        <v>0</v>
      </c>
    </row>
    <row r="61" spans="1:6" ht="15">
      <c r="A61" s="80"/>
      <c r="B61" s="123"/>
      <c r="C61" s="124"/>
      <c r="D61" s="85"/>
      <c r="E61" s="86"/>
      <c r="F61" s="83">
        <f>SUM(Table356238[[#This Row],[243 Program]:[243 Admin]])</f>
        <v>0</v>
      </c>
    </row>
    <row r="62" spans="1:6" ht="15">
      <c r="A62" s="80"/>
      <c r="B62" s="123"/>
      <c r="C62" s="124"/>
      <c r="D62" s="85"/>
      <c r="E62" s="86"/>
      <c r="F62" s="83">
        <f>SUM(Table356238[[#This Row],[243 Program]:[243 Admin]])</f>
        <v>0</v>
      </c>
    </row>
    <row r="63" spans="1:6" ht="15">
      <c r="A63" s="80"/>
      <c r="B63" s="123"/>
      <c r="C63" s="124"/>
      <c r="D63" s="85"/>
      <c r="E63" s="86"/>
      <c r="F63" s="83">
        <f>SUM(Table356238[[#This Row],[243 Program]:[243 Admin]])</f>
        <v>0</v>
      </c>
    </row>
    <row r="64" spans="1:6" ht="15">
      <c r="A64" s="80"/>
      <c r="B64" s="123"/>
      <c r="C64" s="124"/>
      <c r="D64" s="85"/>
      <c r="E64" s="86"/>
      <c r="F64" s="83">
        <f>SUM(Table356238[[#This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SUM(Table35621239[[#This Row],[243 Program]:[243 Admin]])</f>
        <v>0</v>
      </c>
    </row>
    <row r="71" spans="1:6" ht="15">
      <c r="A71" s="80"/>
      <c r="B71" s="123"/>
      <c r="C71" s="124"/>
      <c r="D71" s="85"/>
      <c r="E71" s="86"/>
      <c r="F71" s="83">
        <f>SUM(Table35621239[[#This Row],[243 Program]:[243 Admin]])</f>
        <v>0</v>
      </c>
    </row>
    <row r="72" spans="1:6" ht="15">
      <c r="A72" s="80"/>
      <c r="B72" s="123"/>
      <c r="C72" s="124"/>
      <c r="D72" s="85"/>
      <c r="E72" s="86"/>
      <c r="F72" s="83">
        <f>SUM(Table35621239[[#This Row],[243 Program]:[243 Admin]])</f>
        <v>0</v>
      </c>
    </row>
    <row r="73" spans="1:6" ht="15">
      <c r="A73" s="80"/>
      <c r="B73" s="123"/>
      <c r="C73" s="124"/>
      <c r="D73" s="85"/>
      <c r="E73" s="86"/>
      <c r="F73" s="83">
        <f>SUM(Table35621239[[#This Row],[243 Program]:[243 Admin]])</f>
        <v>0</v>
      </c>
    </row>
    <row r="74" spans="1:6" ht="15">
      <c r="A74" s="80"/>
      <c r="B74" s="123"/>
      <c r="C74" s="124"/>
      <c r="D74" s="85"/>
      <c r="E74" s="86"/>
      <c r="F74" s="83">
        <f>SUM(Table35621239[[#This Row],[243 Program]:[243 Admin]])</f>
        <v>0</v>
      </c>
    </row>
    <row r="75" spans="1:6" ht="15">
      <c r="A75" s="80"/>
      <c r="B75" s="123"/>
      <c r="C75" s="124"/>
      <c r="D75" s="85"/>
      <c r="E75" s="86"/>
      <c r="F75" s="83">
        <f>SUM(Table35621239[[#This Row],[243 Program]:[243 Admin]])</f>
        <v>0</v>
      </c>
    </row>
    <row r="76" spans="1:6" ht="15">
      <c r="A76" s="80"/>
      <c r="B76" s="123"/>
      <c r="C76" s="124"/>
      <c r="D76" s="85"/>
      <c r="E76" s="86"/>
      <c r="F76" s="83">
        <f>SUM(Table35621239[[#This Row],[243 Program]:[243 Admin]])</f>
        <v>0</v>
      </c>
    </row>
    <row r="77" spans="1:6" ht="15">
      <c r="A77" s="80"/>
      <c r="B77" s="123"/>
      <c r="C77" s="124"/>
      <c r="D77" s="85"/>
      <c r="E77" s="86"/>
      <c r="F77" s="83">
        <f>SUM(Table35621239[[#This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SUM(Table3562121340[[#This Row],[243 Program]:[243 Admin]])</f>
        <v>0</v>
      </c>
    </row>
    <row r="84" spans="1:6" ht="15">
      <c r="A84" s="80"/>
      <c r="B84" s="123"/>
      <c r="C84" s="124"/>
      <c r="D84" s="85"/>
      <c r="E84" s="86"/>
      <c r="F84" s="83">
        <f>SUM(Table3562121340[[#This Row],[243 Program]:[243 Admin]])</f>
        <v>0</v>
      </c>
    </row>
    <row r="85" spans="1:6" ht="15">
      <c r="A85" s="80"/>
      <c r="B85" s="123"/>
      <c r="C85" s="124"/>
      <c r="D85" s="85"/>
      <c r="E85" s="86"/>
      <c r="F85" s="83">
        <f>SUM(Table3562121340[[#This Row],[243 Program]:[243 Admin]])</f>
        <v>0</v>
      </c>
    </row>
    <row r="86" spans="1:6" ht="15">
      <c r="A86" s="80"/>
      <c r="B86" s="123"/>
      <c r="C86" s="124"/>
      <c r="D86" s="85"/>
      <c r="E86" s="86"/>
      <c r="F86" s="83">
        <f>SUM(Table3562121340[[#This Row],[243 Program]:[243 Admin]])</f>
        <v>0</v>
      </c>
    </row>
    <row r="87" spans="1:6" ht="15">
      <c r="A87" s="80"/>
      <c r="B87" s="123"/>
      <c r="C87" s="124"/>
      <c r="D87" s="85"/>
      <c r="E87" s="86"/>
      <c r="F87" s="83">
        <f>SUM(Table3562121340[[#This Row],[243 Program]:[243 Admin]])</f>
        <v>0</v>
      </c>
    </row>
    <row r="88" spans="1:6" ht="15">
      <c r="A88" s="80"/>
      <c r="B88" s="123"/>
      <c r="C88" s="124"/>
      <c r="D88" s="85"/>
      <c r="E88" s="86"/>
      <c r="F88" s="83">
        <f>SUM(Table3562121340[[#This Row],[243 Program]:[243 Admin]])</f>
        <v>0</v>
      </c>
    </row>
    <row r="89" spans="1:6" ht="15">
      <c r="A89" s="80"/>
      <c r="B89" s="123"/>
      <c r="C89" s="124"/>
      <c r="D89" s="85"/>
      <c r="E89" s="86"/>
      <c r="F89" s="83">
        <f>SUM(Table3562121340[[#This Row],[243 Program]:[243 Admin]])</f>
        <v>0</v>
      </c>
    </row>
    <row r="90" spans="1:6" ht="15">
      <c r="A90" s="80"/>
      <c r="B90" s="123"/>
      <c r="C90" s="124"/>
      <c r="D90" s="85"/>
      <c r="E90" s="86"/>
      <c r="F90" s="83">
        <f>SUM(Table3562121340[[#This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SUM(Table356212131441[[#This Row],[243 Program]:[243 Admin]])</f>
        <v>0</v>
      </c>
    </row>
    <row r="97" spans="1:6" ht="15">
      <c r="A97" s="80"/>
      <c r="B97" s="123"/>
      <c r="C97" s="124"/>
      <c r="D97" s="85"/>
      <c r="E97" s="86"/>
      <c r="F97" s="83">
        <f>SUM(Table356212131441[[#This Row],[243 Program]:[243 Admin]])</f>
        <v>0</v>
      </c>
    </row>
    <row r="98" spans="1:6" ht="15">
      <c r="A98" s="80"/>
      <c r="B98" s="123"/>
      <c r="C98" s="124"/>
      <c r="D98" s="85"/>
      <c r="E98" s="86"/>
      <c r="F98" s="83">
        <f>SUM(Table356212131441[[#This Row],[243 Program]:[243 Admin]])</f>
        <v>0</v>
      </c>
    </row>
    <row r="99" spans="1:6" ht="15">
      <c r="A99" s="80"/>
      <c r="B99" s="123"/>
      <c r="C99" s="124"/>
      <c r="D99" s="85"/>
      <c r="E99" s="86"/>
      <c r="F99" s="83">
        <f>SUM(Table356212131441[[#This Row],[243 Program]:[243 Admin]])</f>
        <v>0</v>
      </c>
    </row>
    <row r="100" spans="1:6" ht="15">
      <c r="A100" s="80"/>
      <c r="B100" s="123"/>
      <c r="C100" s="124"/>
      <c r="D100" s="85"/>
      <c r="E100" s="86"/>
      <c r="F100" s="83">
        <f>SUM(Table356212131441[[#This Row],[243 Program]:[243 Admin]])</f>
        <v>0</v>
      </c>
    </row>
    <row r="101" spans="1:6" ht="15">
      <c r="A101" s="80"/>
      <c r="B101" s="123"/>
      <c r="C101" s="124"/>
      <c r="D101" s="85"/>
      <c r="E101" s="86"/>
      <c r="F101" s="83">
        <f>SUM(Table356212131441[[#This Row],[243 Program]:[243 Admin]])</f>
        <v>0</v>
      </c>
    </row>
    <row r="102" spans="1:6" ht="15">
      <c r="A102" s="80"/>
      <c r="B102" s="123"/>
      <c r="C102" s="124"/>
      <c r="D102" s="85"/>
      <c r="E102" s="86"/>
      <c r="F102" s="83">
        <f>SUM(Table356212131441[[#This Row],[243 Program]:[243 Admin]])</f>
        <v>0</v>
      </c>
    </row>
    <row r="103" spans="1:6" ht="15">
      <c r="A103" s="80"/>
      <c r="B103" s="123"/>
      <c r="C103" s="124"/>
      <c r="D103" s="85"/>
      <c r="E103" s="86"/>
      <c r="F103" s="83">
        <f>SUM(Table356212131441[[#This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SUM(Table35621213141542[[#This Row],[243 Program]:[243 Admin]])</f>
        <v>0</v>
      </c>
    </row>
    <row r="110" spans="1:6" ht="15">
      <c r="A110" s="80"/>
      <c r="B110" s="123"/>
      <c r="C110" s="124"/>
      <c r="D110" s="85"/>
      <c r="E110" s="86"/>
      <c r="F110" s="83">
        <f>SUM(Table35621213141542[[#This Row],[243 Program]:[243 Admin]])</f>
        <v>0</v>
      </c>
    </row>
    <row r="111" spans="1:6" ht="15">
      <c r="A111" s="80"/>
      <c r="B111" s="123"/>
      <c r="C111" s="124"/>
      <c r="D111" s="85"/>
      <c r="E111" s="86"/>
      <c r="F111" s="83">
        <f>SUM(Table35621213141542[[#This Row],[243 Program]:[243 Admin]])</f>
        <v>0</v>
      </c>
    </row>
    <row r="112" spans="1:6" ht="15">
      <c r="A112" s="80"/>
      <c r="B112" s="123"/>
      <c r="C112" s="124"/>
      <c r="D112" s="85"/>
      <c r="E112" s="86"/>
      <c r="F112" s="83">
        <f>SUM(Table35621213141542[[#This Row],[243 Program]:[243 Admin]])</f>
        <v>0</v>
      </c>
    </row>
    <row r="113" spans="1:6" ht="15">
      <c r="A113" s="80"/>
      <c r="B113" s="123"/>
      <c r="C113" s="124"/>
      <c r="D113" s="85"/>
      <c r="E113" s="86"/>
      <c r="F113" s="83">
        <f>SUM(Table35621213141542[[#This Row],[243 Program]:[243 Admin]])</f>
        <v>0</v>
      </c>
    </row>
    <row r="114" spans="1:6" ht="15">
      <c r="A114" s="80"/>
      <c r="B114" s="123"/>
      <c r="C114" s="124"/>
      <c r="D114" s="85"/>
      <c r="E114" s="86"/>
      <c r="F114" s="83">
        <f>SUM(Table35621213141542[[#This Row],[243 Program]:[243 Admin]])</f>
        <v>0</v>
      </c>
    </row>
    <row r="115" spans="1:6" ht="15">
      <c r="A115" s="80"/>
      <c r="B115" s="123"/>
      <c r="C115" s="124"/>
      <c r="D115" s="85"/>
      <c r="E115" s="86"/>
      <c r="F115" s="83">
        <f>SUM(Table35621213141542[[#This Row],[243 Program]:[243 Admin]])</f>
        <v>0</v>
      </c>
    </row>
    <row r="116" spans="1:6" ht="15">
      <c r="A116" s="80"/>
      <c r="B116" s="123"/>
      <c r="C116" s="124"/>
      <c r="D116" s="85"/>
      <c r="E116" s="86"/>
      <c r="F116" s="83">
        <f>SUM(Table35621213141542[[#This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SUM(Table3562121314151643[[#This Row],[243 Program]:[243 Admin]])</f>
        <v>0</v>
      </c>
    </row>
    <row r="123" spans="1:6" ht="15">
      <c r="A123" s="80"/>
      <c r="B123" s="123"/>
      <c r="C123" s="124"/>
      <c r="D123" s="85"/>
      <c r="E123" s="86"/>
      <c r="F123" s="83">
        <f>SUM(Table3562121314151643[[#This Row],[243 Program]:[243 Admin]])</f>
        <v>0</v>
      </c>
    </row>
    <row r="124" spans="1:6" ht="15">
      <c r="A124" s="80"/>
      <c r="B124" s="123"/>
      <c r="C124" s="124"/>
      <c r="D124" s="85"/>
      <c r="E124" s="86"/>
      <c r="F124" s="83">
        <f>SUM(Table3562121314151643[[#This Row],[243 Program]:[243 Admin]])</f>
        <v>0</v>
      </c>
    </row>
    <row r="125" spans="1:6" ht="15">
      <c r="A125" s="80"/>
      <c r="B125" s="123"/>
      <c r="C125" s="124"/>
      <c r="D125" s="85"/>
      <c r="E125" s="86"/>
      <c r="F125" s="83">
        <f>SUM(Table3562121314151643[[#This Row],[243 Program]:[243 Admin]])</f>
        <v>0</v>
      </c>
    </row>
    <row r="126" spans="1:6" ht="15">
      <c r="A126" s="80"/>
      <c r="B126" s="123"/>
      <c r="C126" s="124"/>
      <c r="D126" s="85"/>
      <c r="E126" s="86"/>
      <c r="F126" s="83">
        <f>SUM(Table3562121314151643[[#This Row],[243 Program]:[243 Admin]])</f>
        <v>0</v>
      </c>
    </row>
    <row r="127" spans="1:6" ht="15">
      <c r="A127" s="80"/>
      <c r="B127" s="123"/>
      <c r="C127" s="124"/>
      <c r="D127" s="85"/>
      <c r="E127" s="86"/>
      <c r="F127" s="83">
        <f>SUM(Table3562121314151643[[#This Row],[243 Program]:[243 Admin]])</f>
        <v>0</v>
      </c>
    </row>
    <row r="128" spans="1:6" ht="15">
      <c r="A128" s="80"/>
      <c r="B128" s="123"/>
      <c r="C128" s="124"/>
      <c r="D128" s="85"/>
      <c r="E128" s="86"/>
      <c r="F128" s="83">
        <f>SUM(Table3562121314151643[[#This Row],[243 Program]:[243 Admin]])</f>
        <v>0</v>
      </c>
    </row>
    <row r="129" spans="1:6" ht="15">
      <c r="A129" s="80"/>
      <c r="B129" s="123"/>
      <c r="C129" s="124"/>
      <c r="D129" s="85"/>
      <c r="E129" s="86"/>
      <c r="F129" s="83">
        <f>SUM(Table3562121314151643[[#This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5"/>
    <tablePart r:id="rId2"/>
    <tablePart r:id="rId1"/>
    <tablePart r:id="rId6"/>
    <tablePart r:id="rId7"/>
    <tablePart r:id="rId4"/>
    <tablePart r:id="rId3"/>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0"/>
  <sheetViews>
    <sheetView workbookViewId="0" topLeftCell="A16">
      <selection activeCell="A41" sqref="A41:F41"/>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Table326[[#This Row],[Monthly Salary]]+Table326[[#This Row],[Monthly Benefits]]</f>
        <v>0</v>
      </c>
      <c r="F4" s="82"/>
      <c r="G4" s="84"/>
      <c r="H4" s="87">
        <f>SUM(Table326[[#This Row],[243 Program ]:[243 Admin]])</f>
        <v>0</v>
      </c>
    </row>
    <row r="5" spans="1:8" ht="15">
      <c r="A5" s="80"/>
      <c r="B5" s="81"/>
      <c r="C5" s="82"/>
      <c r="D5" s="82"/>
      <c r="E5" s="83">
        <f>Table326[[#This Row],[Monthly Salary]]+Table326[[#This Row],[Monthly Benefits]]</f>
        <v>0</v>
      </c>
      <c r="F5" s="82"/>
      <c r="G5" s="84"/>
      <c r="H5" s="87">
        <f>SUM(Table326[[#This Row],[243 Program ]:[243 Admin]])</f>
        <v>0</v>
      </c>
    </row>
    <row r="6" spans="1:8" ht="15">
      <c r="A6" s="80"/>
      <c r="B6" s="81"/>
      <c r="C6" s="82"/>
      <c r="D6" s="82"/>
      <c r="E6" s="83">
        <f>Table326[[#This Row],[Monthly Salary]]+Table326[[#This Row],[Monthly Benefits]]</f>
        <v>0</v>
      </c>
      <c r="F6" s="82"/>
      <c r="G6" s="84"/>
      <c r="H6" s="87">
        <f>SUM(Table326[[#This Row],[243 Program ]:[243 Admin]])</f>
        <v>0</v>
      </c>
    </row>
    <row r="7" spans="1:8" ht="15">
      <c r="A7" s="80"/>
      <c r="B7" s="81"/>
      <c r="C7" s="82"/>
      <c r="D7" s="82"/>
      <c r="E7" s="83">
        <f>Table326[[#This Row],[Monthly Salary]]+Table326[[#This Row],[Monthly Benefits]]</f>
        <v>0</v>
      </c>
      <c r="F7" s="82"/>
      <c r="G7" s="84"/>
      <c r="H7" s="87">
        <f>SUM(Table326[[#This Row],[243 Program ]:[243 Admin]])</f>
        <v>0</v>
      </c>
    </row>
    <row r="8" spans="1:8" ht="15">
      <c r="A8" s="80"/>
      <c r="B8" s="81"/>
      <c r="C8" s="82"/>
      <c r="D8" s="82"/>
      <c r="E8" s="83">
        <f>Table326[[#This Row],[Monthly Salary]]+Table326[[#This Row],[Monthly Benefits]]</f>
        <v>0</v>
      </c>
      <c r="F8" s="82"/>
      <c r="G8" s="84"/>
      <c r="H8" s="87">
        <f>SUM(Table326[[#This Row],[243 Program ]:[243 Admin]])</f>
        <v>0</v>
      </c>
    </row>
    <row r="9" spans="1:8" ht="15">
      <c r="A9" s="80"/>
      <c r="B9" s="81"/>
      <c r="C9" s="82"/>
      <c r="D9" s="82"/>
      <c r="E9" s="83">
        <f>Table326[[#This Row],[Monthly Salary]]+Table326[[#This Row],[Monthly Benefits]]</f>
        <v>0</v>
      </c>
      <c r="F9" s="82"/>
      <c r="G9" s="84"/>
      <c r="H9" s="87">
        <f>SUM(Table326[[#This Row],[243 Program ]:[243 Admin]])</f>
        <v>0</v>
      </c>
    </row>
    <row r="10" spans="1:8" ht="15">
      <c r="A10" s="80"/>
      <c r="B10" s="81"/>
      <c r="C10" s="82"/>
      <c r="D10" s="82"/>
      <c r="E10" s="83">
        <f>Table326[[#This Row],[Monthly Salary]]+Table326[[#This Row],[Monthly Benefits]]</f>
        <v>0</v>
      </c>
      <c r="F10" s="82"/>
      <c r="G10" s="84"/>
      <c r="H10" s="87">
        <f>SUM(Table326[[#This Row],[243 Program ]:[243 Admin]])</f>
        <v>0</v>
      </c>
    </row>
    <row r="11" spans="1:8" ht="15">
      <c r="A11" s="80"/>
      <c r="B11" s="81"/>
      <c r="C11" s="82"/>
      <c r="D11" s="82"/>
      <c r="E11" s="83">
        <f>Table326[[#This Row],[Monthly Salary]]+Table326[[#This Row],[Monthly Benefits]]</f>
        <v>0</v>
      </c>
      <c r="F11" s="82"/>
      <c r="G11" s="84"/>
      <c r="H11" s="87">
        <f>SUM(Table326[[#This Row],[243 Program ]:[243 Admin]])</f>
        <v>0</v>
      </c>
    </row>
    <row r="12" spans="1:8" ht="15">
      <c r="A12" s="80"/>
      <c r="B12" s="81"/>
      <c r="C12" s="82"/>
      <c r="D12" s="82"/>
      <c r="E12" s="83">
        <f>Table326[[#This Row],[Monthly Salary]]+Table326[[#This Row],[Monthly Benefits]]</f>
        <v>0</v>
      </c>
      <c r="F12" s="82"/>
      <c r="G12" s="84"/>
      <c r="H12" s="87">
        <f>SUM(Table326[[#This Row],[243 Program ]:[243 Admin]])</f>
        <v>0</v>
      </c>
    </row>
    <row r="13" spans="1:8" ht="15">
      <c r="A13" s="80"/>
      <c r="B13" s="81"/>
      <c r="C13" s="82"/>
      <c r="D13" s="82"/>
      <c r="E13" s="83">
        <f>Table326[[#This Row],[Monthly Salary]]+Table326[[#This Row],[Monthly Benefits]]</f>
        <v>0</v>
      </c>
      <c r="F13" s="82"/>
      <c r="G13" s="84"/>
      <c r="H13" s="87">
        <f>SUM(Table326[[#This Row],[243 Program ]:[243 Admin]])</f>
        <v>0</v>
      </c>
    </row>
    <row r="14" spans="1:8" ht="15">
      <c r="A14" s="80"/>
      <c r="B14" s="81"/>
      <c r="C14" s="82"/>
      <c r="D14" s="82"/>
      <c r="E14" s="83">
        <f>Table326[[#This Row],[Monthly Salary]]+Table326[[#This Row],[Monthly Benefits]]</f>
        <v>0</v>
      </c>
      <c r="F14" s="82"/>
      <c r="G14" s="84"/>
      <c r="H14" s="87">
        <f>SUM(Table326[[#This Row],[243 Program ]:[243 Admin]])</f>
        <v>0</v>
      </c>
    </row>
    <row r="15" spans="1:8" ht="15">
      <c r="A15" s="80"/>
      <c r="B15" s="81"/>
      <c r="C15" s="82"/>
      <c r="D15" s="82"/>
      <c r="E15" s="83">
        <f>Table326[[#This Row],[Monthly Salary]]+Table326[[#This Row],[Monthly Benefits]]</f>
        <v>0</v>
      </c>
      <c r="F15" s="82"/>
      <c r="G15" s="84"/>
      <c r="H15" s="87">
        <f>SUM(Table326[[#This Row],[243 Program ]:[243 Admin]])</f>
        <v>0</v>
      </c>
    </row>
    <row r="16" spans="1:8" ht="15">
      <c r="A16" s="80"/>
      <c r="B16" s="81"/>
      <c r="C16" s="82"/>
      <c r="D16" s="82"/>
      <c r="E16" s="83">
        <f>Table326[[#This Row],[Monthly Salary]]+Table326[[#This Row],[Monthly Benefits]]</f>
        <v>0</v>
      </c>
      <c r="F16" s="82"/>
      <c r="G16" s="84"/>
      <c r="H16" s="87">
        <f>SUM(Table326[[#This Row],[243 Program ]:[243 Admin]])</f>
        <v>0</v>
      </c>
    </row>
    <row r="17" spans="1:8" ht="15">
      <c r="A17" s="80"/>
      <c r="B17" s="81"/>
      <c r="C17" s="82"/>
      <c r="D17" s="82"/>
      <c r="E17" s="83">
        <f>Table326[[#This Row],[Monthly Salary]]+Table326[[#This Row],[Monthly Benefits]]</f>
        <v>0</v>
      </c>
      <c r="F17" s="82"/>
      <c r="G17" s="84"/>
      <c r="H17" s="87">
        <f>SUM(Table326[[#This Row],[243 Program ]:[243 Admin]])</f>
        <v>0</v>
      </c>
    </row>
    <row r="18" spans="1:8" ht="15">
      <c r="A18" s="80"/>
      <c r="B18" s="81"/>
      <c r="C18" s="82"/>
      <c r="D18" s="82"/>
      <c r="E18" s="83">
        <f>Table326[[#This Row],[Monthly Salary]]+Table326[[#This Row],[Monthly Benefits]]</f>
        <v>0</v>
      </c>
      <c r="F18" s="82"/>
      <c r="G18" s="84"/>
      <c r="H18" s="87">
        <f>SUM(Table326[[#This Row],[243 Program ]:[243 Admin]])</f>
        <v>0</v>
      </c>
    </row>
    <row r="19" spans="1:8" ht="15">
      <c r="A19" s="88"/>
      <c r="B19" s="89"/>
      <c r="C19" s="90"/>
      <c r="D19" s="90"/>
      <c r="E19" s="91">
        <f>Table326[[#This Row],[Monthly Salary]]+Table326[[#This Row],[Monthly Benefits]]</f>
        <v>0</v>
      </c>
      <c r="F19" s="90"/>
      <c r="G19" s="92"/>
      <c r="H19" s="87">
        <f>SUM(Table326[[#This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(Table3527[[#This Row],[Hours Worked]]*Table3527[[#This Row],[Hourly Rate]])+Table3527[[#This Row],[Benefits]]</f>
        <v>0</v>
      </c>
      <c r="G25" s="85"/>
      <c r="H25" s="84"/>
      <c r="I25" s="104">
        <f>SUM(Table3527[[#This Row],[243 Program]:[243 Admin]])</f>
        <v>0</v>
      </c>
    </row>
    <row r="26" spans="1:9" ht="15">
      <c r="A26" s="80"/>
      <c r="B26" s="101"/>
      <c r="C26" s="101"/>
      <c r="D26" s="102"/>
      <c r="E26" s="103"/>
      <c r="F26" s="83">
        <f>(Table3527[[#This Row],[Hours Worked]]*Table3527[[#This Row],[Hourly Rate]])+Table3527[[#This Row],[Benefits]]</f>
        <v>0</v>
      </c>
      <c r="G26" s="85"/>
      <c r="H26" s="84"/>
      <c r="I26" s="104">
        <f>SUM(Table3527[[#This Row],[243 Program]:[243 Admin]])</f>
        <v>0</v>
      </c>
    </row>
    <row r="27" spans="1:9" ht="15">
      <c r="A27" s="80"/>
      <c r="B27" s="101"/>
      <c r="C27" s="101"/>
      <c r="D27" s="102"/>
      <c r="E27" s="103"/>
      <c r="F27" s="83">
        <f>(Table3527[[#This Row],[Hours Worked]]*Table3527[[#This Row],[Hourly Rate]])+Table3527[[#This Row],[Benefits]]</f>
        <v>0</v>
      </c>
      <c r="G27" s="85"/>
      <c r="H27" s="84"/>
      <c r="I27" s="104">
        <f>SUM(Table3527[[#This Row],[243 Program]:[243 Admin]])</f>
        <v>0</v>
      </c>
    </row>
    <row r="28" spans="1:9" ht="15">
      <c r="A28" s="80"/>
      <c r="B28" s="101"/>
      <c r="C28" s="101"/>
      <c r="D28" s="102"/>
      <c r="E28" s="103"/>
      <c r="F28" s="83">
        <f>(Table3527[[#This Row],[Hours Worked]]*Table3527[[#This Row],[Hourly Rate]])+Table3527[[#This Row],[Benefits]]</f>
        <v>0</v>
      </c>
      <c r="G28" s="85"/>
      <c r="H28" s="84"/>
      <c r="I28" s="104">
        <f>SUM(Table3527[[#This Row],[243 Program]:[243 Admin]])</f>
        <v>0</v>
      </c>
    </row>
    <row r="29" spans="1:9" ht="15">
      <c r="A29" s="80"/>
      <c r="B29" s="101"/>
      <c r="C29" s="101"/>
      <c r="D29" s="102"/>
      <c r="E29" s="103"/>
      <c r="F29" s="83">
        <f>(Table3527[[#This Row],[Hours Worked]]*Table3527[[#This Row],[Hourly Rate]])+Table3527[[#This Row],[Benefits]]</f>
        <v>0</v>
      </c>
      <c r="G29" s="85"/>
      <c r="H29" s="84"/>
      <c r="I29" s="104">
        <f>SUM(Table3527[[#This Row],[243 Program]:[243 Admin]])</f>
        <v>0</v>
      </c>
    </row>
    <row r="30" spans="1:9" ht="15">
      <c r="A30" s="80"/>
      <c r="B30" s="101"/>
      <c r="C30" s="101"/>
      <c r="D30" s="102"/>
      <c r="E30" s="103"/>
      <c r="F30" s="83">
        <f>(Table3527[[#This Row],[Hours Worked]]*Table3527[[#This Row],[Hourly Rate]])+Table3527[[#This Row],[Benefits]]</f>
        <v>0</v>
      </c>
      <c r="G30" s="85"/>
      <c r="H30" s="84"/>
      <c r="I30" s="104">
        <f>SUM(Table3527[[#This Row],[243 Program]:[243 Admin]])</f>
        <v>0</v>
      </c>
    </row>
    <row r="31" spans="1:9" ht="15">
      <c r="A31" s="80"/>
      <c r="B31" s="101"/>
      <c r="C31" s="101"/>
      <c r="D31" s="102"/>
      <c r="E31" s="103"/>
      <c r="F31" s="83">
        <f>(Table3527[[#This Row],[Hours Worked]]*Table3527[[#This Row],[Hourly Rate]])+Table3527[[#This Row],[Benefits]]</f>
        <v>0</v>
      </c>
      <c r="G31" s="85"/>
      <c r="H31" s="84"/>
      <c r="I31" s="104">
        <f>SUM(Table3527[[#This Row],[243 Program]:[243 Admin]])</f>
        <v>0</v>
      </c>
    </row>
    <row r="32" spans="1:9" ht="15">
      <c r="A32" s="80"/>
      <c r="B32" s="101"/>
      <c r="C32" s="101"/>
      <c r="D32" s="102"/>
      <c r="E32" s="103"/>
      <c r="F32" s="83">
        <f>(Table3527[[#This Row],[Hours Worked]]*Table3527[[#This Row],[Hourly Rate]])+Table3527[[#This Row],[Benefits]]</f>
        <v>0</v>
      </c>
      <c r="G32" s="85"/>
      <c r="H32" s="84"/>
      <c r="I32" s="104">
        <f>SUM(Table3527[[#This Row],[243 Program]:[243 Admin]])</f>
        <v>0</v>
      </c>
    </row>
    <row r="33" spans="1:9" ht="15">
      <c r="A33" s="80"/>
      <c r="B33" s="101"/>
      <c r="C33" s="101"/>
      <c r="D33" s="102"/>
      <c r="E33" s="103"/>
      <c r="F33" s="83">
        <f>(Table3527[[#This Row],[Hours Worked]]*Table3527[[#This Row],[Hourly Rate]])+Table3527[[#This Row],[Benefits]]</f>
        <v>0</v>
      </c>
      <c r="G33" s="85"/>
      <c r="H33" s="84"/>
      <c r="I33" s="104">
        <f>SUM(Table3527[[#This Row],[243 Program]:[243 Admin]])</f>
        <v>0</v>
      </c>
    </row>
    <row r="34" spans="1:9" ht="15">
      <c r="A34" s="80"/>
      <c r="B34" s="101"/>
      <c r="C34" s="101"/>
      <c r="D34" s="102"/>
      <c r="E34" s="103"/>
      <c r="F34" s="83">
        <f>(Table3527[[#This Row],[Hours Worked]]*Table3527[[#This Row],[Hourly Rate]])+Table3527[[#This Row],[Benefits]]</f>
        <v>0</v>
      </c>
      <c r="G34" s="85"/>
      <c r="H34" s="84"/>
      <c r="I34" s="104">
        <f>SUM(Table3527[[#This Row],[243 Program]:[243 Admin]])</f>
        <v>0</v>
      </c>
    </row>
    <row r="35" spans="1:9" ht="15">
      <c r="A35" s="80"/>
      <c r="B35" s="101"/>
      <c r="C35" s="101"/>
      <c r="D35" s="102"/>
      <c r="E35" s="103"/>
      <c r="F35" s="83">
        <f>(Table3527[[#This Row],[Hours Worked]]*Table3527[[#This Row],[Hourly Rate]])+Table3527[[#This Row],[Benefits]]</f>
        <v>0</v>
      </c>
      <c r="G35" s="85"/>
      <c r="H35" s="84"/>
      <c r="I35" s="104">
        <f>SUM(Table3527[[#This Row],[243 Program]:[243 Admin]])</f>
        <v>0</v>
      </c>
    </row>
    <row r="36" spans="1:9" ht="15">
      <c r="A36" s="80"/>
      <c r="B36" s="101"/>
      <c r="C36" s="101"/>
      <c r="D36" s="102"/>
      <c r="E36" s="103"/>
      <c r="F36" s="83">
        <f>(Table3527[[#This Row],[Hours Worked]]*Table3527[[#This Row],[Hourly Rate]])+Table3527[[#This Row],[Benefits]]</f>
        <v>0</v>
      </c>
      <c r="G36" s="85"/>
      <c r="H36" s="84"/>
      <c r="I36" s="104">
        <f>SUM(Table3527[[#This Row],[243 Program]:[243 Admin]])</f>
        <v>0</v>
      </c>
    </row>
    <row r="37" spans="1:9" ht="15">
      <c r="A37" s="80"/>
      <c r="B37" s="101"/>
      <c r="C37" s="101"/>
      <c r="D37" s="102"/>
      <c r="E37" s="103"/>
      <c r="F37" s="83">
        <f>(Table3527[[#This Row],[Hours Worked]]*Table3527[[#This Row],[Hourly Rate]])+Table3527[[#This Row],[Benefits]]</f>
        <v>0</v>
      </c>
      <c r="G37" s="85"/>
      <c r="H37" s="84"/>
      <c r="I37" s="104">
        <f>SUM(Table3527[[#This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SUM(Table35628[[#This Row],[243 Program]:[243 Admin]])</f>
        <v>0</v>
      </c>
    </row>
    <row r="45" spans="1:6" ht="15">
      <c r="A45" s="80"/>
      <c r="B45" s="117"/>
      <c r="C45" s="117"/>
      <c r="D45" s="117"/>
      <c r="E45" s="124"/>
      <c r="F45" s="139">
        <f>SUM(Table35628[[#This Row],[243 Program]:[243 Admin]])</f>
        <v>0</v>
      </c>
    </row>
    <row r="46" spans="1:6" ht="15">
      <c r="A46" s="80"/>
      <c r="B46" s="117"/>
      <c r="C46" s="117"/>
      <c r="D46" s="117"/>
      <c r="E46" s="124"/>
      <c r="F46" s="139">
        <f>SUM(Table35628[[#This Row],[243 Program]:[243 Admin]])</f>
        <v>0</v>
      </c>
    </row>
    <row r="47" spans="1:6" ht="15">
      <c r="A47" s="80"/>
      <c r="B47" s="117"/>
      <c r="C47" s="117"/>
      <c r="D47" s="117"/>
      <c r="E47" s="124"/>
      <c r="F47" s="139">
        <f>SUM(Table35628[[#This Row],[243 Program]:[243 Admin]])</f>
        <v>0</v>
      </c>
    </row>
    <row r="48" spans="1:6" ht="15">
      <c r="A48" s="80"/>
      <c r="B48" s="118"/>
      <c r="C48" s="117"/>
      <c r="D48" s="117"/>
      <c r="E48" s="124"/>
      <c r="F48" s="139">
        <f>SUM(Table35628[[#This Row],[243 Program]:[243 Admin]])</f>
        <v>0</v>
      </c>
    </row>
    <row r="49" spans="1:6" ht="15">
      <c r="A49" s="80"/>
      <c r="B49" s="118"/>
      <c r="C49" s="117"/>
      <c r="D49" s="117"/>
      <c r="E49" s="124"/>
      <c r="F49" s="139">
        <f>SUM(Table35628[[#This Row],[243 Program]:[243 Admin]])</f>
        <v>0</v>
      </c>
    </row>
    <row r="50" spans="1:6" ht="15">
      <c r="A50" s="80"/>
      <c r="B50" s="118"/>
      <c r="C50" s="117"/>
      <c r="D50" s="117"/>
      <c r="E50" s="124"/>
      <c r="F50" s="139">
        <f>SUM(Table35628[[#This Row],[243 Program]:[243 Admin]])</f>
        <v>0</v>
      </c>
    </row>
    <row r="51" spans="1:6" ht="15">
      <c r="A51" s="80"/>
      <c r="B51" s="118"/>
      <c r="C51" s="117"/>
      <c r="D51" s="117"/>
      <c r="E51" s="124"/>
      <c r="F51" s="139">
        <f>SUM(Table35628[[#This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SUM(Table356229[[#This Row],[243 Program]:[243 Admin]])</f>
        <v>0</v>
      </c>
    </row>
    <row r="58" spans="1:6" ht="15">
      <c r="A58" s="80"/>
      <c r="B58" s="123"/>
      <c r="C58" s="124"/>
      <c r="D58" s="85"/>
      <c r="E58" s="86"/>
      <c r="F58" s="83">
        <f>SUM(Table356229[[#This Row],[243 Program]:[243 Admin]])</f>
        <v>0</v>
      </c>
    </row>
    <row r="59" spans="1:6" ht="15">
      <c r="A59" s="80"/>
      <c r="B59" s="123"/>
      <c r="C59" s="124"/>
      <c r="D59" s="85"/>
      <c r="E59" s="86"/>
      <c r="F59" s="83">
        <f>SUM(Table356229[[#This Row],[243 Program]:[243 Admin]])</f>
        <v>0</v>
      </c>
    </row>
    <row r="60" spans="1:6" ht="15">
      <c r="A60" s="80"/>
      <c r="B60" s="123"/>
      <c r="C60" s="124"/>
      <c r="D60" s="85"/>
      <c r="E60" s="86"/>
      <c r="F60" s="83">
        <f>SUM(Table356229[[#This Row],[243 Program]:[243 Admin]])</f>
        <v>0</v>
      </c>
    </row>
    <row r="61" spans="1:6" ht="15">
      <c r="A61" s="80"/>
      <c r="B61" s="123"/>
      <c r="C61" s="124"/>
      <c r="D61" s="85"/>
      <c r="E61" s="86"/>
      <c r="F61" s="83">
        <f>SUM(Table356229[[#This Row],[243 Program]:[243 Admin]])</f>
        <v>0</v>
      </c>
    </row>
    <row r="62" spans="1:6" ht="15">
      <c r="A62" s="80"/>
      <c r="B62" s="123"/>
      <c r="C62" s="124"/>
      <c r="D62" s="85"/>
      <c r="E62" s="86"/>
      <c r="F62" s="83">
        <f>SUM(Table356229[[#This Row],[243 Program]:[243 Admin]])</f>
        <v>0</v>
      </c>
    </row>
    <row r="63" spans="1:6" ht="15">
      <c r="A63" s="80"/>
      <c r="B63" s="123"/>
      <c r="C63" s="124"/>
      <c r="D63" s="85"/>
      <c r="E63" s="86"/>
      <c r="F63" s="83">
        <f>SUM(Table356229[[#This Row],[243 Program]:[243 Admin]])</f>
        <v>0</v>
      </c>
    </row>
    <row r="64" spans="1:6" ht="15">
      <c r="A64" s="80"/>
      <c r="B64" s="123"/>
      <c r="C64" s="124"/>
      <c r="D64" s="85"/>
      <c r="E64" s="86"/>
      <c r="F64" s="83">
        <f>SUM(Table356229[[#This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SUM(Table35621230[[#This Row],[243 Program]:[243 Admin]])</f>
        <v>0</v>
      </c>
    </row>
    <row r="71" spans="1:6" ht="15">
      <c r="A71" s="80"/>
      <c r="B71" s="123"/>
      <c r="C71" s="124"/>
      <c r="D71" s="85"/>
      <c r="E71" s="86"/>
      <c r="F71" s="83">
        <f>SUM(Table35621230[[#This Row],[243 Program]:[243 Admin]])</f>
        <v>0</v>
      </c>
    </row>
    <row r="72" spans="1:6" ht="15">
      <c r="A72" s="80"/>
      <c r="B72" s="123"/>
      <c r="C72" s="124"/>
      <c r="D72" s="85"/>
      <c r="E72" s="86"/>
      <c r="F72" s="83">
        <f>SUM(Table35621230[[#This Row],[243 Program]:[243 Admin]])</f>
        <v>0</v>
      </c>
    </row>
    <row r="73" spans="1:6" ht="15">
      <c r="A73" s="80"/>
      <c r="B73" s="123"/>
      <c r="C73" s="124"/>
      <c r="D73" s="85"/>
      <c r="E73" s="86"/>
      <c r="F73" s="83">
        <f>SUM(Table35621230[[#This Row],[243 Program]:[243 Admin]])</f>
        <v>0</v>
      </c>
    </row>
    <row r="74" spans="1:6" ht="15">
      <c r="A74" s="80"/>
      <c r="B74" s="123"/>
      <c r="C74" s="124"/>
      <c r="D74" s="85"/>
      <c r="E74" s="86"/>
      <c r="F74" s="83">
        <f>SUM(Table35621230[[#This Row],[243 Program]:[243 Admin]])</f>
        <v>0</v>
      </c>
    </row>
    <row r="75" spans="1:6" ht="15">
      <c r="A75" s="80"/>
      <c r="B75" s="123"/>
      <c r="C75" s="124"/>
      <c r="D75" s="85"/>
      <c r="E75" s="86"/>
      <c r="F75" s="83">
        <f>SUM(Table35621230[[#This Row],[243 Program]:[243 Admin]])</f>
        <v>0</v>
      </c>
    </row>
    <row r="76" spans="1:6" ht="15">
      <c r="A76" s="80"/>
      <c r="B76" s="123"/>
      <c r="C76" s="124"/>
      <c r="D76" s="85"/>
      <c r="E76" s="86"/>
      <c r="F76" s="83">
        <f>SUM(Table35621230[[#This Row],[243 Program]:[243 Admin]])</f>
        <v>0</v>
      </c>
    </row>
    <row r="77" spans="1:6" ht="15">
      <c r="A77" s="80"/>
      <c r="B77" s="123"/>
      <c r="C77" s="124"/>
      <c r="D77" s="85"/>
      <c r="E77" s="86"/>
      <c r="F77" s="83">
        <f>SUM(Table35621230[[#This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SUM(Table3562121331[[#This Row],[243 Program]:[243 Admin]])</f>
        <v>0</v>
      </c>
    </row>
    <row r="84" spans="1:6" ht="15">
      <c r="A84" s="80"/>
      <c r="B84" s="123"/>
      <c r="C84" s="124"/>
      <c r="D84" s="85"/>
      <c r="E84" s="86"/>
      <c r="F84" s="83">
        <f>SUM(Table3562121331[[#This Row],[243 Program]:[243 Admin]])</f>
        <v>0</v>
      </c>
    </row>
    <row r="85" spans="1:6" ht="15">
      <c r="A85" s="80"/>
      <c r="B85" s="123"/>
      <c r="C85" s="124"/>
      <c r="D85" s="85"/>
      <c r="E85" s="86"/>
      <c r="F85" s="83">
        <f>SUM(Table3562121331[[#This Row],[243 Program]:[243 Admin]])</f>
        <v>0</v>
      </c>
    </row>
    <row r="86" spans="1:6" ht="15">
      <c r="A86" s="80"/>
      <c r="B86" s="123"/>
      <c r="C86" s="124"/>
      <c r="D86" s="85"/>
      <c r="E86" s="86"/>
      <c r="F86" s="83">
        <f>SUM(Table3562121331[[#This Row],[243 Program]:[243 Admin]])</f>
        <v>0</v>
      </c>
    </row>
    <row r="87" spans="1:6" ht="15">
      <c r="A87" s="80"/>
      <c r="B87" s="123"/>
      <c r="C87" s="124"/>
      <c r="D87" s="85"/>
      <c r="E87" s="86"/>
      <c r="F87" s="83">
        <f>SUM(Table3562121331[[#This Row],[243 Program]:[243 Admin]])</f>
        <v>0</v>
      </c>
    </row>
    <row r="88" spans="1:6" ht="15">
      <c r="A88" s="80"/>
      <c r="B88" s="123"/>
      <c r="C88" s="124"/>
      <c r="D88" s="85"/>
      <c r="E88" s="86"/>
      <c r="F88" s="83">
        <f>SUM(Table3562121331[[#This Row],[243 Program]:[243 Admin]])</f>
        <v>0</v>
      </c>
    </row>
    <row r="89" spans="1:6" ht="15">
      <c r="A89" s="80"/>
      <c r="B89" s="123"/>
      <c r="C89" s="124"/>
      <c r="D89" s="85"/>
      <c r="E89" s="86"/>
      <c r="F89" s="83">
        <f>SUM(Table3562121331[[#This Row],[243 Program]:[243 Admin]])</f>
        <v>0</v>
      </c>
    </row>
    <row r="90" spans="1:6" ht="15">
      <c r="A90" s="80"/>
      <c r="B90" s="123"/>
      <c r="C90" s="124"/>
      <c r="D90" s="85"/>
      <c r="E90" s="86"/>
      <c r="F90" s="83">
        <f>SUM(Table3562121331[[#This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SUM(Table356212131432[[#This Row],[243 Program]:[243 Admin]])</f>
        <v>0</v>
      </c>
    </row>
    <row r="97" spans="1:6" ht="15">
      <c r="A97" s="80"/>
      <c r="B97" s="123"/>
      <c r="C97" s="124"/>
      <c r="D97" s="85"/>
      <c r="E97" s="86"/>
      <c r="F97" s="83">
        <f>SUM(Table356212131432[[#This Row],[243 Program]:[243 Admin]])</f>
        <v>0</v>
      </c>
    </row>
    <row r="98" spans="1:6" ht="15">
      <c r="A98" s="80"/>
      <c r="B98" s="123"/>
      <c r="C98" s="124"/>
      <c r="D98" s="85"/>
      <c r="E98" s="86"/>
      <c r="F98" s="83">
        <f>SUM(Table356212131432[[#This Row],[243 Program]:[243 Admin]])</f>
        <v>0</v>
      </c>
    </row>
    <row r="99" spans="1:6" ht="15">
      <c r="A99" s="80"/>
      <c r="B99" s="123"/>
      <c r="C99" s="124"/>
      <c r="D99" s="85"/>
      <c r="E99" s="86"/>
      <c r="F99" s="83">
        <f>SUM(Table356212131432[[#This Row],[243 Program]:[243 Admin]])</f>
        <v>0</v>
      </c>
    </row>
    <row r="100" spans="1:6" ht="15">
      <c r="A100" s="80"/>
      <c r="B100" s="123"/>
      <c r="C100" s="124"/>
      <c r="D100" s="85"/>
      <c r="E100" s="86"/>
      <c r="F100" s="83">
        <f>SUM(Table356212131432[[#This Row],[243 Program]:[243 Admin]])</f>
        <v>0</v>
      </c>
    </row>
    <row r="101" spans="1:6" ht="15">
      <c r="A101" s="80"/>
      <c r="B101" s="123"/>
      <c r="C101" s="124"/>
      <c r="D101" s="85"/>
      <c r="E101" s="86"/>
      <c r="F101" s="83">
        <f>SUM(Table356212131432[[#This Row],[243 Program]:[243 Admin]])</f>
        <v>0</v>
      </c>
    </row>
    <row r="102" spans="1:6" ht="15">
      <c r="A102" s="80"/>
      <c r="B102" s="123"/>
      <c r="C102" s="124"/>
      <c r="D102" s="85"/>
      <c r="E102" s="86"/>
      <c r="F102" s="83">
        <f>SUM(Table356212131432[[#This Row],[243 Program]:[243 Admin]])</f>
        <v>0</v>
      </c>
    </row>
    <row r="103" spans="1:6" ht="15">
      <c r="A103" s="80"/>
      <c r="B103" s="123"/>
      <c r="C103" s="124"/>
      <c r="D103" s="85"/>
      <c r="E103" s="86"/>
      <c r="F103" s="83">
        <f>SUM(Table356212131432[[#This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SUM(Table35621213141533[[#This Row],[243 Program]:[243 Admin]])</f>
        <v>0</v>
      </c>
    </row>
    <row r="110" spans="1:6" ht="15">
      <c r="A110" s="80"/>
      <c r="B110" s="123"/>
      <c r="C110" s="124"/>
      <c r="D110" s="85"/>
      <c r="E110" s="86"/>
      <c r="F110" s="83">
        <f>SUM(Table35621213141533[[#This Row],[243 Program]:[243 Admin]])</f>
        <v>0</v>
      </c>
    </row>
    <row r="111" spans="1:6" ht="15">
      <c r="A111" s="80"/>
      <c r="B111" s="123"/>
      <c r="C111" s="124"/>
      <c r="D111" s="85"/>
      <c r="E111" s="86"/>
      <c r="F111" s="83">
        <f>SUM(Table35621213141533[[#This Row],[243 Program]:[243 Admin]])</f>
        <v>0</v>
      </c>
    </row>
    <row r="112" spans="1:6" ht="15">
      <c r="A112" s="80"/>
      <c r="B112" s="123"/>
      <c r="C112" s="124"/>
      <c r="D112" s="85"/>
      <c r="E112" s="86"/>
      <c r="F112" s="83">
        <f>SUM(Table35621213141533[[#This Row],[243 Program]:[243 Admin]])</f>
        <v>0</v>
      </c>
    </row>
    <row r="113" spans="1:6" ht="15">
      <c r="A113" s="80"/>
      <c r="B113" s="123"/>
      <c r="C113" s="124"/>
      <c r="D113" s="85"/>
      <c r="E113" s="86"/>
      <c r="F113" s="83">
        <f>SUM(Table35621213141533[[#This Row],[243 Program]:[243 Admin]])</f>
        <v>0</v>
      </c>
    </row>
    <row r="114" spans="1:6" ht="15">
      <c r="A114" s="80"/>
      <c r="B114" s="123"/>
      <c r="C114" s="124"/>
      <c r="D114" s="85"/>
      <c r="E114" s="86"/>
      <c r="F114" s="83">
        <f>SUM(Table35621213141533[[#This Row],[243 Program]:[243 Admin]])</f>
        <v>0</v>
      </c>
    </row>
    <row r="115" spans="1:6" ht="15">
      <c r="A115" s="80"/>
      <c r="B115" s="123"/>
      <c r="C115" s="124"/>
      <c r="D115" s="85"/>
      <c r="E115" s="86"/>
      <c r="F115" s="83">
        <f>SUM(Table35621213141533[[#This Row],[243 Program]:[243 Admin]])</f>
        <v>0</v>
      </c>
    </row>
    <row r="116" spans="1:6" ht="15">
      <c r="A116" s="80"/>
      <c r="B116" s="123"/>
      <c r="C116" s="124"/>
      <c r="D116" s="85"/>
      <c r="E116" s="86"/>
      <c r="F116" s="83">
        <f>SUM(Table35621213141533[[#This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SUM(Table3562121314151634[[#This Row],[243 Program]:[243 Admin]])</f>
        <v>0</v>
      </c>
    </row>
    <row r="123" spans="1:6" ht="15">
      <c r="A123" s="80"/>
      <c r="B123" s="123"/>
      <c r="C123" s="124"/>
      <c r="D123" s="85"/>
      <c r="E123" s="86"/>
      <c r="F123" s="83">
        <f>SUM(Table3562121314151634[[#This Row],[243 Program]:[243 Admin]])</f>
        <v>0</v>
      </c>
    </row>
    <row r="124" spans="1:6" ht="15">
      <c r="A124" s="80"/>
      <c r="B124" s="123"/>
      <c r="C124" s="124"/>
      <c r="D124" s="85"/>
      <c r="E124" s="86"/>
      <c r="F124" s="83">
        <f>SUM(Table3562121314151634[[#This Row],[243 Program]:[243 Admin]])</f>
        <v>0</v>
      </c>
    </row>
    <row r="125" spans="1:6" ht="15">
      <c r="A125" s="80"/>
      <c r="B125" s="123"/>
      <c r="C125" s="124"/>
      <c r="D125" s="85"/>
      <c r="E125" s="86"/>
      <c r="F125" s="83">
        <f>SUM(Table3562121314151634[[#This Row],[243 Program]:[243 Admin]])</f>
        <v>0</v>
      </c>
    </row>
    <row r="126" spans="1:6" ht="15">
      <c r="A126" s="80"/>
      <c r="B126" s="123"/>
      <c r="C126" s="124"/>
      <c r="D126" s="85"/>
      <c r="E126" s="86"/>
      <c r="F126" s="83">
        <f>SUM(Table3562121314151634[[#This Row],[243 Program]:[243 Admin]])</f>
        <v>0</v>
      </c>
    </row>
    <row r="127" spans="1:6" ht="15">
      <c r="A127" s="80"/>
      <c r="B127" s="123"/>
      <c r="C127" s="124"/>
      <c r="D127" s="85"/>
      <c r="E127" s="86"/>
      <c r="F127" s="83">
        <f>SUM(Table3562121314151634[[#This Row],[243 Program]:[243 Admin]])</f>
        <v>0</v>
      </c>
    </row>
    <row r="128" spans="1:6" ht="15">
      <c r="A128" s="80"/>
      <c r="B128" s="123"/>
      <c r="C128" s="124"/>
      <c r="D128" s="85"/>
      <c r="E128" s="86"/>
      <c r="F128" s="83">
        <f>SUM(Table3562121314151634[[#This Row],[243 Program]:[243 Admin]])</f>
        <v>0</v>
      </c>
    </row>
    <row r="129" spans="1:6" ht="15">
      <c r="A129" s="80"/>
      <c r="B129" s="123"/>
      <c r="C129" s="124"/>
      <c r="D129" s="85"/>
      <c r="E129" s="86"/>
      <c r="F129" s="83">
        <f>SUM(Table3562121314151634[[#This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6"/>
    <tablePart r:id="rId2"/>
    <tablePart r:id="rId1"/>
    <tablePart r:id="rId3"/>
    <tablePart r:id="rId5"/>
    <tablePart r:id="rId7"/>
    <tablePart r:id="rId8"/>
    <tablePart r:id="rId4"/>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0"/>
  <sheetViews>
    <sheetView workbookViewId="0" topLeftCell="A37">
      <selection activeCell="A41" sqref="A41:F41"/>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Table3107[[#This Row],[Monthly Salary]]+Table3107[[#This Row],[Monthly Benefits]]</f>
        <v>0</v>
      </c>
      <c r="F4" s="82"/>
      <c r="G4" s="84"/>
      <c r="H4" s="87">
        <f>SUM(Table3107[[#This Row],[243 Program ]:[243 Admin]])</f>
        <v>0</v>
      </c>
    </row>
    <row r="5" spans="1:8" ht="15">
      <c r="A5" s="80"/>
      <c r="B5" s="81"/>
      <c r="C5" s="82"/>
      <c r="D5" s="82"/>
      <c r="E5" s="83">
        <f>Table3107[[#This Row],[Monthly Salary]]+Table3107[[#This Row],[Monthly Benefits]]</f>
        <v>0</v>
      </c>
      <c r="F5" s="82"/>
      <c r="G5" s="84"/>
      <c r="H5" s="87">
        <f>SUM(Table3107[[#This Row],[243 Program ]:[243 Admin]])</f>
        <v>0</v>
      </c>
    </row>
    <row r="6" spans="1:8" ht="15">
      <c r="A6" s="80"/>
      <c r="B6" s="81"/>
      <c r="C6" s="82"/>
      <c r="D6" s="82"/>
      <c r="E6" s="83">
        <f>Table3107[[#This Row],[Monthly Salary]]+Table3107[[#This Row],[Monthly Benefits]]</f>
        <v>0</v>
      </c>
      <c r="F6" s="82"/>
      <c r="G6" s="84"/>
      <c r="H6" s="87">
        <f>SUM(Table3107[[#This Row],[243 Program ]:[243 Admin]])</f>
        <v>0</v>
      </c>
    </row>
    <row r="7" spans="1:8" ht="15">
      <c r="A7" s="80"/>
      <c r="B7" s="81"/>
      <c r="C7" s="82"/>
      <c r="D7" s="82"/>
      <c r="E7" s="83">
        <f>Table3107[[#This Row],[Monthly Salary]]+Table3107[[#This Row],[Monthly Benefits]]</f>
        <v>0</v>
      </c>
      <c r="F7" s="82"/>
      <c r="G7" s="84"/>
      <c r="H7" s="87">
        <f>SUM(Table3107[[#This Row],[243 Program ]:[243 Admin]])</f>
        <v>0</v>
      </c>
    </row>
    <row r="8" spans="1:8" ht="15">
      <c r="A8" s="80"/>
      <c r="B8" s="81"/>
      <c r="C8" s="82"/>
      <c r="D8" s="82"/>
      <c r="E8" s="83">
        <f>Table3107[[#This Row],[Monthly Salary]]+Table3107[[#This Row],[Monthly Benefits]]</f>
        <v>0</v>
      </c>
      <c r="F8" s="82"/>
      <c r="G8" s="84"/>
      <c r="H8" s="87">
        <f>SUM(Table3107[[#This Row],[243 Program ]:[243 Admin]])</f>
        <v>0</v>
      </c>
    </row>
    <row r="9" spans="1:8" ht="15">
      <c r="A9" s="80"/>
      <c r="B9" s="81"/>
      <c r="C9" s="82"/>
      <c r="D9" s="82"/>
      <c r="E9" s="83">
        <f>Table3107[[#This Row],[Monthly Salary]]+Table3107[[#This Row],[Monthly Benefits]]</f>
        <v>0</v>
      </c>
      <c r="F9" s="82"/>
      <c r="G9" s="84"/>
      <c r="H9" s="87">
        <f>SUM(Table3107[[#This Row],[243 Program ]:[243 Admin]])</f>
        <v>0</v>
      </c>
    </row>
    <row r="10" spans="1:8" ht="15">
      <c r="A10" s="80"/>
      <c r="B10" s="81"/>
      <c r="C10" s="82"/>
      <c r="D10" s="82"/>
      <c r="E10" s="83">
        <f>Table3107[[#This Row],[Monthly Salary]]+Table3107[[#This Row],[Monthly Benefits]]</f>
        <v>0</v>
      </c>
      <c r="F10" s="82"/>
      <c r="G10" s="84"/>
      <c r="H10" s="87">
        <f>SUM(Table3107[[#This Row],[243 Program ]:[243 Admin]])</f>
        <v>0</v>
      </c>
    </row>
    <row r="11" spans="1:8" ht="15">
      <c r="A11" s="80"/>
      <c r="B11" s="81"/>
      <c r="C11" s="82"/>
      <c r="D11" s="82"/>
      <c r="E11" s="83">
        <f>Table3107[[#This Row],[Monthly Salary]]+Table3107[[#This Row],[Monthly Benefits]]</f>
        <v>0</v>
      </c>
      <c r="F11" s="82"/>
      <c r="G11" s="84"/>
      <c r="H11" s="87">
        <f>SUM(Table3107[[#This Row],[243 Program ]:[243 Admin]])</f>
        <v>0</v>
      </c>
    </row>
    <row r="12" spans="1:8" ht="15">
      <c r="A12" s="80"/>
      <c r="B12" s="81"/>
      <c r="C12" s="82"/>
      <c r="D12" s="82"/>
      <c r="E12" s="83">
        <f>Table3107[[#This Row],[Monthly Salary]]+Table3107[[#This Row],[Monthly Benefits]]</f>
        <v>0</v>
      </c>
      <c r="F12" s="82"/>
      <c r="G12" s="84"/>
      <c r="H12" s="87">
        <f>SUM(Table3107[[#This Row],[243 Program ]:[243 Admin]])</f>
        <v>0</v>
      </c>
    </row>
    <row r="13" spans="1:8" ht="15">
      <c r="A13" s="80"/>
      <c r="B13" s="81"/>
      <c r="C13" s="82"/>
      <c r="D13" s="82"/>
      <c r="E13" s="83">
        <f>Table3107[[#This Row],[Monthly Salary]]+Table3107[[#This Row],[Monthly Benefits]]</f>
        <v>0</v>
      </c>
      <c r="F13" s="82"/>
      <c r="G13" s="84"/>
      <c r="H13" s="87">
        <f>SUM(Table3107[[#This Row],[243 Program ]:[243 Admin]])</f>
        <v>0</v>
      </c>
    </row>
    <row r="14" spans="1:8" ht="15">
      <c r="A14" s="80"/>
      <c r="B14" s="81"/>
      <c r="C14" s="82"/>
      <c r="D14" s="82"/>
      <c r="E14" s="83">
        <f>Table3107[[#This Row],[Monthly Salary]]+Table3107[[#This Row],[Monthly Benefits]]</f>
        <v>0</v>
      </c>
      <c r="F14" s="82"/>
      <c r="G14" s="84"/>
      <c r="H14" s="87">
        <f>SUM(Table3107[[#This Row],[243 Program ]:[243 Admin]])</f>
        <v>0</v>
      </c>
    </row>
    <row r="15" spans="1:8" ht="15">
      <c r="A15" s="80"/>
      <c r="B15" s="81"/>
      <c r="C15" s="82"/>
      <c r="D15" s="82"/>
      <c r="E15" s="83">
        <f>Table3107[[#This Row],[Monthly Salary]]+Table3107[[#This Row],[Monthly Benefits]]</f>
        <v>0</v>
      </c>
      <c r="F15" s="82"/>
      <c r="G15" s="84"/>
      <c r="H15" s="87">
        <f>SUM(Table3107[[#This Row],[243 Program ]:[243 Admin]])</f>
        <v>0</v>
      </c>
    </row>
    <row r="16" spans="1:8" ht="15">
      <c r="A16" s="80"/>
      <c r="B16" s="81"/>
      <c r="C16" s="82"/>
      <c r="D16" s="82"/>
      <c r="E16" s="83">
        <f>Table3107[[#This Row],[Monthly Salary]]+Table3107[[#This Row],[Monthly Benefits]]</f>
        <v>0</v>
      </c>
      <c r="F16" s="82"/>
      <c r="G16" s="84"/>
      <c r="H16" s="87">
        <f>SUM(Table3107[[#This Row],[243 Program ]:[243 Admin]])</f>
        <v>0</v>
      </c>
    </row>
    <row r="17" spans="1:8" ht="15">
      <c r="A17" s="80"/>
      <c r="B17" s="81"/>
      <c r="C17" s="82"/>
      <c r="D17" s="82"/>
      <c r="E17" s="83">
        <f>Table3107[[#This Row],[Monthly Salary]]+Table3107[[#This Row],[Monthly Benefits]]</f>
        <v>0</v>
      </c>
      <c r="F17" s="82"/>
      <c r="G17" s="84"/>
      <c r="H17" s="87">
        <f>SUM(Table3107[[#This Row],[243 Program ]:[243 Admin]])</f>
        <v>0</v>
      </c>
    </row>
    <row r="18" spans="1:8" ht="15">
      <c r="A18" s="80"/>
      <c r="B18" s="81"/>
      <c r="C18" s="82"/>
      <c r="D18" s="82"/>
      <c r="E18" s="83">
        <f>Table3107[[#This Row],[Monthly Salary]]+Table3107[[#This Row],[Monthly Benefits]]</f>
        <v>0</v>
      </c>
      <c r="F18" s="82"/>
      <c r="G18" s="84"/>
      <c r="H18" s="87">
        <f>SUM(Table3107[[#This Row],[243 Program ]:[243 Admin]])</f>
        <v>0</v>
      </c>
    </row>
    <row r="19" spans="1:8" ht="15">
      <c r="A19" s="88"/>
      <c r="B19" s="89"/>
      <c r="C19" s="90"/>
      <c r="D19" s="90"/>
      <c r="E19" s="91">
        <f>Table3107[[#This Row],[Monthly Salary]]+Table3107[[#This Row],[Monthly Benefits]]</f>
        <v>0</v>
      </c>
      <c r="F19" s="90"/>
      <c r="G19" s="92"/>
      <c r="H19" s="87">
        <f>SUM(Table3107[[#This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(Table35108[[#This Row],[Hours Worked]]*Table35108[[#This Row],[Hourly Rate]])+Table35108[[#This Row],[Benefits]]</f>
        <v>0</v>
      </c>
      <c r="G25" s="85"/>
      <c r="H25" s="84"/>
      <c r="I25" s="104">
        <f>SUM(Table35108[[#This Row],[243 Program]:[243 Admin]])</f>
        <v>0</v>
      </c>
    </row>
    <row r="26" spans="1:9" ht="15">
      <c r="A26" s="80"/>
      <c r="B26" s="101"/>
      <c r="C26" s="101"/>
      <c r="D26" s="102"/>
      <c r="E26" s="103"/>
      <c r="F26" s="83">
        <f>(Table35108[[#This Row],[Hours Worked]]*Table35108[[#This Row],[Hourly Rate]])+Table35108[[#This Row],[Benefits]]</f>
        <v>0</v>
      </c>
      <c r="G26" s="85"/>
      <c r="H26" s="84"/>
      <c r="I26" s="104">
        <f>SUM(Table35108[[#This Row],[243 Program]:[243 Admin]])</f>
        <v>0</v>
      </c>
    </row>
    <row r="27" spans="1:9" ht="15">
      <c r="A27" s="80"/>
      <c r="B27" s="101"/>
      <c r="C27" s="101"/>
      <c r="D27" s="102"/>
      <c r="E27" s="103"/>
      <c r="F27" s="83">
        <f>(Table35108[[#This Row],[Hours Worked]]*Table35108[[#This Row],[Hourly Rate]])+Table35108[[#This Row],[Benefits]]</f>
        <v>0</v>
      </c>
      <c r="G27" s="85"/>
      <c r="H27" s="84"/>
      <c r="I27" s="104">
        <f>SUM(Table35108[[#This Row],[243 Program]:[243 Admin]])</f>
        <v>0</v>
      </c>
    </row>
    <row r="28" spans="1:9" ht="15">
      <c r="A28" s="80"/>
      <c r="B28" s="101"/>
      <c r="C28" s="101"/>
      <c r="D28" s="102"/>
      <c r="E28" s="103"/>
      <c r="F28" s="83">
        <f>(Table35108[[#This Row],[Hours Worked]]*Table35108[[#This Row],[Hourly Rate]])+Table35108[[#This Row],[Benefits]]</f>
        <v>0</v>
      </c>
      <c r="G28" s="85"/>
      <c r="H28" s="84"/>
      <c r="I28" s="104">
        <f>SUM(Table35108[[#This Row],[243 Program]:[243 Admin]])</f>
        <v>0</v>
      </c>
    </row>
    <row r="29" spans="1:9" ht="15">
      <c r="A29" s="80"/>
      <c r="B29" s="101"/>
      <c r="C29" s="101"/>
      <c r="D29" s="102"/>
      <c r="E29" s="103"/>
      <c r="F29" s="83">
        <f>(Table35108[[#This Row],[Hours Worked]]*Table35108[[#This Row],[Hourly Rate]])+Table35108[[#This Row],[Benefits]]</f>
        <v>0</v>
      </c>
      <c r="G29" s="85"/>
      <c r="H29" s="84"/>
      <c r="I29" s="104">
        <f>SUM(Table35108[[#This Row],[243 Program]:[243 Admin]])</f>
        <v>0</v>
      </c>
    </row>
    <row r="30" spans="1:9" ht="15">
      <c r="A30" s="80"/>
      <c r="B30" s="101"/>
      <c r="C30" s="101"/>
      <c r="D30" s="102"/>
      <c r="E30" s="103"/>
      <c r="F30" s="83">
        <f>(Table35108[[#This Row],[Hours Worked]]*Table35108[[#This Row],[Hourly Rate]])+Table35108[[#This Row],[Benefits]]</f>
        <v>0</v>
      </c>
      <c r="G30" s="85"/>
      <c r="H30" s="84"/>
      <c r="I30" s="104">
        <f>SUM(Table35108[[#This Row],[243 Program]:[243 Admin]])</f>
        <v>0</v>
      </c>
    </row>
    <row r="31" spans="1:9" ht="15">
      <c r="A31" s="80"/>
      <c r="B31" s="101"/>
      <c r="C31" s="101"/>
      <c r="D31" s="102"/>
      <c r="E31" s="103"/>
      <c r="F31" s="83">
        <f>(Table35108[[#This Row],[Hours Worked]]*Table35108[[#This Row],[Hourly Rate]])+Table35108[[#This Row],[Benefits]]</f>
        <v>0</v>
      </c>
      <c r="G31" s="85"/>
      <c r="H31" s="84"/>
      <c r="I31" s="104">
        <f>SUM(Table35108[[#This Row],[243 Program]:[243 Admin]])</f>
        <v>0</v>
      </c>
    </row>
    <row r="32" spans="1:9" ht="15">
      <c r="A32" s="80"/>
      <c r="B32" s="101"/>
      <c r="C32" s="101"/>
      <c r="D32" s="102"/>
      <c r="E32" s="103"/>
      <c r="F32" s="83">
        <f>(Table35108[[#This Row],[Hours Worked]]*Table35108[[#This Row],[Hourly Rate]])+Table35108[[#This Row],[Benefits]]</f>
        <v>0</v>
      </c>
      <c r="G32" s="85"/>
      <c r="H32" s="84"/>
      <c r="I32" s="104">
        <f>SUM(Table35108[[#This Row],[243 Program]:[243 Admin]])</f>
        <v>0</v>
      </c>
    </row>
    <row r="33" spans="1:9" ht="15">
      <c r="A33" s="80"/>
      <c r="B33" s="101"/>
      <c r="C33" s="101"/>
      <c r="D33" s="102"/>
      <c r="E33" s="103"/>
      <c r="F33" s="83">
        <f>(Table35108[[#This Row],[Hours Worked]]*Table35108[[#This Row],[Hourly Rate]])+Table35108[[#This Row],[Benefits]]</f>
        <v>0</v>
      </c>
      <c r="G33" s="85"/>
      <c r="H33" s="84"/>
      <c r="I33" s="104">
        <f>SUM(Table35108[[#This Row],[243 Program]:[243 Admin]])</f>
        <v>0</v>
      </c>
    </row>
    <row r="34" spans="1:9" ht="15">
      <c r="A34" s="80"/>
      <c r="B34" s="101"/>
      <c r="C34" s="101"/>
      <c r="D34" s="102"/>
      <c r="E34" s="103"/>
      <c r="F34" s="83">
        <f>(Table35108[[#This Row],[Hours Worked]]*Table35108[[#This Row],[Hourly Rate]])+Table35108[[#This Row],[Benefits]]</f>
        <v>0</v>
      </c>
      <c r="G34" s="85"/>
      <c r="H34" s="84"/>
      <c r="I34" s="104">
        <f>SUM(Table35108[[#This Row],[243 Program]:[243 Admin]])</f>
        <v>0</v>
      </c>
    </row>
    <row r="35" spans="1:9" ht="15">
      <c r="A35" s="80"/>
      <c r="B35" s="101"/>
      <c r="C35" s="101"/>
      <c r="D35" s="102"/>
      <c r="E35" s="103"/>
      <c r="F35" s="83">
        <f>(Table35108[[#This Row],[Hours Worked]]*Table35108[[#This Row],[Hourly Rate]])+Table35108[[#This Row],[Benefits]]</f>
        <v>0</v>
      </c>
      <c r="G35" s="85"/>
      <c r="H35" s="84"/>
      <c r="I35" s="104">
        <f>SUM(Table35108[[#This Row],[243 Program]:[243 Admin]])</f>
        <v>0</v>
      </c>
    </row>
    <row r="36" spans="1:9" ht="15">
      <c r="A36" s="80"/>
      <c r="B36" s="101"/>
      <c r="C36" s="101"/>
      <c r="D36" s="102"/>
      <c r="E36" s="103"/>
      <c r="F36" s="83">
        <f>(Table35108[[#This Row],[Hours Worked]]*Table35108[[#This Row],[Hourly Rate]])+Table35108[[#This Row],[Benefits]]</f>
        <v>0</v>
      </c>
      <c r="G36" s="85"/>
      <c r="H36" s="84"/>
      <c r="I36" s="104">
        <f>SUM(Table35108[[#This Row],[243 Program]:[243 Admin]])</f>
        <v>0</v>
      </c>
    </row>
    <row r="37" spans="1:9" ht="15">
      <c r="A37" s="80"/>
      <c r="B37" s="101"/>
      <c r="C37" s="101"/>
      <c r="D37" s="102"/>
      <c r="E37" s="103"/>
      <c r="F37" s="83">
        <f>(Table35108[[#This Row],[Hours Worked]]*Table35108[[#This Row],[Hourly Rate]])+Table35108[[#This Row],[Benefits]]</f>
        <v>0</v>
      </c>
      <c r="G37" s="85"/>
      <c r="H37" s="84"/>
      <c r="I37" s="104">
        <f>SUM(Table35108[[#This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SUM(Table356109[[#This Row],[243 Program]:[243 Admin]])</f>
        <v>0</v>
      </c>
    </row>
    <row r="45" spans="1:6" ht="15">
      <c r="A45" s="80"/>
      <c r="B45" s="117"/>
      <c r="C45" s="117"/>
      <c r="D45" s="117"/>
      <c r="E45" s="124"/>
      <c r="F45" s="139">
        <f>SUM(Table356109[[#This Row],[243 Program]:[243 Admin]])</f>
        <v>0</v>
      </c>
    </row>
    <row r="46" spans="1:6" ht="15">
      <c r="A46" s="80"/>
      <c r="B46" s="117"/>
      <c r="C46" s="117"/>
      <c r="D46" s="117"/>
      <c r="E46" s="124"/>
      <c r="F46" s="139">
        <f>SUM(Table356109[[#This Row],[243 Program]:[243 Admin]])</f>
        <v>0</v>
      </c>
    </row>
    <row r="47" spans="1:6" ht="15">
      <c r="A47" s="80"/>
      <c r="B47" s="117"/>
      <c r="C47" s="117"/>
      <c r="D47" s="117"/>
      <c r="E47" s="124"/>
      <c r="F47" s="139">
        <f>SUM(Table356109[[#This Row],[243 Program]:[243 Admin]])</f>
        <v>0</v>
      </c>
    </row>
    <row r="48" spans="1:6" ht="15">
      <c r="A48" s="80"/>
      <c r="B48" s="118"/>
      <c r="C48" s="117"/>
      <c r="D48" s="117"/>
      <c r="E48" s="124"/>
      <c r="F48" s="139">
        <f>SUM(Table356109[[#This Row],[243 Program]:[243 Admin]])</f>
        <v>0</v>
      </c>
    </row>
    <row r="49" spans="1:6" ht="15">
      <c r="A49" s="80"/>
      <c r="B49" s="118"/>
      <c r="C49" s="117"/>
      <c r="D49" s="117"/>
      <c r="E49" s="124"/>
      <c r="F49" s="139">
        <f>SUM(Table356109[[#This Row],[243 Program]:[243 Admin]])</f>
        <v>0</v>
      </c>
    </row>
    <row r="50" spans="1:6" ht="15">
      <c r="A50" s="80"/>
      <c r="B50" s="118"/>
      <c r="C50" s="117"/>
      <c r="D50" s="117"/>
      <c r="E50" s="124"/>
      <c r="F50" s="139">
        <f>SUM(Table356109[[#This Row],[243 Program]:[243 Admin]])</f>
        <v>0</v>
      </c>
    </row>
    <row r="51" spans="1:6" ht="15">
      <c r="A51" s="80"/>
      <c r="B51" s="118"/>
      <c r="C51" s="117"/>
      <c r="D51" s="117"/>
      <c r="E51" s="124"/>
      <c r="F51" s="139">
        <f>SUM(Table356109[[#This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SUM(Table3562110[[#This Row],[243 Program]:[243 Admin]])</f>
        <v>0</v>
      </c>
    </row>
    <row r="58" spans="1:6" ht="15">
      <c r="A58" s="80"/>
      <c r="B58" s="123"/>
      <c r="C58" s="124"/>
      <c r="D58" s="85"/>
      <c r="E58" s="86"/>
      <c r="F58" s="83">
        <f>SUM(Table3562110[[#This Row],[243 Program]:[243 Admin]])</f>
        <v>0</v>
      </c>
    </row>
    <row r="59" spans="1:6" ht="15">
      <c r="A59" s="80"/>
      <c r="B59" s="123"/>
      <c r="C59" s="124"/>
      <c r="D59" s="85"/>
      <c r="E59" s="86"/>
      <c r="F59" s="83">
        <f>SUM(Table3562110[[#This Row],[243 Program]:[243 Admin]])</f>
        <v>0</v>
      </c>
    </row>
    <row r="60" spans="1:6" ht="15">
      <c r="A60" s="80"/>
      <c r="B60" s="123"/>
      <c r="C60" s="124"/>
      <c r="D60" s="85"/>
      <c r="E60" s="86"/>
      <c r="F60" s="83">
        <f>SUM(Table3562110[[#This Row],[243 Program]:[243 Admin]])</f>
        <v>0</v>
      </c>
    </row>
    <row r="61" spans="1:6" ht="15">
      <c r="A61" s="80"/>
      <c r="B61" s="123"/>
      <c r="C61" s="124"/>
      <c r="D61" s="85"/>
      <c r="E61" s="86"/>
      <c r="F61" s="83">
        <f>SUM(Table3562110[[#This Row],[243 Program]:[243 Admin]])</f>
        <v>0</v>
      </c>
    </row>
    <row r="62" spans="1:6" ht="15">
      <c r="A62" s="80"/>
      <c r="B62" s="123"/>
      <c r="C62" s="124"/>
      <c r="D62" s="85"/>
      <c r="E62" s="86"/>
      <c r="F62" s="83">
        <f>SUM(Table3562110[[#This Row],[243 Program]:[243 Admin]])</f>
        <v>0</v>
      </c>
    </row>
    <row r="63" spans="1:6" ht="15">
      <c r="A63" s="80"/>
      <c r="B63" s="123"/>
      <c r="C63" s="124"/>
      <c r="D63" s="85"/>
      <c r="E63" s="86"/>
      <c r="F63" s="83">
        <f>SUM(Table3562110[[#This Row],[243 Program]:[243 Admin]])</f>
        <v>0</v>
      </c>
    </row>
    <row r="64" spans="1:6" ht="15">
      <c r="A64" s="80"/>
      <c r="B64" s="123"/>
      <c r="C64" s="124"/>
      <c r="D64" s="85"/>
      <c r="E64" s="86"/>
      <c r="F64" s="83">
        <f>SUM(Table3562110[[#This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SUM(Table356212111[[#This Row],[243 Program]:[243 Admin]])</f>
        <v>0</v>
      </c>
    </row>
    <row r="71" spans="1:6" ht="15">
      <c r="A71" s="80"/>
      <c r="B71" s="123"/>
      <c r="C71" s="124"/>
      <c r="D71" s="85"/>
      <c r="E71" s="86"/>
      <c r="F71" s="83">
        <f>SUM(Table356212111[[#This Row],[243 Program]:[243 Admin]])</f>
        <v>0</v>
      </c>
    </row>
    <row r="72" spans="1:6" ht="15">
      <c r="A72" s="80"/>
      <c r="B72" s="123"/>
      <c r="C72" s="124"/>
      <c r="D72" s="85"/>
      <c r="E72" s="86"/>
      <c r="F72" s="83">
        <f>SUM(Table356212111[[#This Row],[243 Program]:[243 Admin]])</f>
        <v>0</v>
      </c>
    </row>
    <row r="73" spans="1:6" ht="15">
      <c r="A73" s="80"/>
      <c r="B73" s="123"/>
      <c r="C73" s="124"/>
      <c r="D73" s="85"/>
      <c r="E73" s="86"/>
      <c r="F73" s="83">
        <f>SUM(Table356212111[[#This Row],[243 Program]:[243 Admin]])</f>
        <v>0</v>
      </c>
    </row>
    <row r="74" spans="1:6" ht="15">
      <c r="A74" s="80"/>
      <c r="B74" s="123"/>
      <c r="C74" s="124"/>
      <c r="D74" s="85"/>
      <c r="E74" s="86"/>
      <c r="F74" s="83">
        <f>SUM(Table356212111[[#This Row],[243 Program]:[243 Admin]])</f>
        <v>0</v>
      </c>
    </row>
    <row r="75" spans="1:6" ht="15">
      <c r="A75" s="80"/>
      <c r="B75" s="123"/>
      <c r="C75" s="124"/>
      <c r="D75" s="85"/>
      <c r="E75" s="86"/>
      <c r="F75" s="83">
        <f>SUM(Table356212111[[#This Row],[243 Program]:[243 Admin]])</f>
        <v>0</v>
      </c>
    </row>
    <row r="76" spans="1:6" ht="15">
      <c r="A76" s="80"/>
      <c r="B76" s="123"/>
      <c r="C76" s="124"/>
      <c r="D76" s="85"/>
      <c r="E76" s="86"/>
      <c r="F76" s="83">
        <f>SUM(Table356212111[[#This Row],[243 Program]:[243 Admin]])</f>
        <v>0</v>
      </c>
    </row>
    <row r="77" spans="1:6" ht="15">
      <c r="A77" s="80"/>
      <c r="B77" s="123"/>
      <c r="C77" s="124"/>
      <c r="D77" s="85"/>
      <c r="E77" s="86"/>
      <c r="F77" s="83">
        <f>SUM(Table356212111[[#This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SUM(Table35621213112[[#This Row],[243 Program]:[243 Admin]])</f>
        <v>0</v>
      </c>
    </row>
    <row r="84" spans="1:6" ht="15">
      <c r="A84" s="80"/>
      <c r="B84" s="123"/>
      <c r="C84" s="124"/>
      <c r="D84" s="85"/>
      <c r="E84" s="86"/>
      <c r="F84" s="83">
        <f>SUM(Table35621213112[[#This Row],[243 Program]:[243 Admin]])</f>
        <v>0</v>
      </c>
    </row>
    <row r="85" spans="1:6" ht="15">
      <c r="A85" s="80"/>
      <c r="B85" s="123"/>
      <c r="C85" s="124"/>
      <c r="D85" s="85"/>
      <c r="E85" s="86"/>
      <c r="F85" s="83">
        <f>SUM(Table35621213112[[#This Row],[243 Program]:[243 Admin]])</f>
        <v>0</v>
      </c>
    </row>
    <row r="86" spans="1:6" ht="15">
      <c r="A86" s="80"/>
      <c r="B86" s="123"/>
      <c r="C86" s="124"/>
      <c r="D86" s="85"/>
      <c r="E86" s="86"/>
      <c r="F86" s="83">
        <f>SUM(Table35621213112[[#This Row],[243 Program]:[243 Admin]])</f>
        <v>0</v>
      </c>
    </row>
    <row r="87" spans="1:6" ht="15">
      <c r="A87" s="80"/>
      <c r="B87" s="123"/>
      <c r="C87" s="124"/>
      <c r="D87" s="85"/>
      <c r="E87" s="86"/>
      <c r="F87" s="83">
        <f>SUM(Table35621213112[[#This Row],[243 Program]:[243 Admin]])</f>
        <v>0</v>
      </c>
    </row>
    <row r="88" spans="1:6" ht="15">
      <c r="A88" s="80"/>
      <c r="B88" s="123"/>
      <c r="C88" s="124"/>
      <c r="D88" s="85"/>
      <c r="E88" s="86"/>
      <c r="F88" s="83">
        <f>SUM(Table35621213112[[#This Row],[243 Program]:[243 Admin]])</f>
        <v>0</v>
      </c>
    </row>
    <row r="89" spans="1:6" ht="15">
      <c r="A89" s="80"/>
      <c r="B89" s="123"/>
      <c r="C89" s="124"/>
      <c r="D89" s="85"/>
      <c r="E89" s="86"/>
      <c r="F89" s="83">
        <f>SUM(Table35621213112[[#This Row],[243 Program]:[243 Admin]])</f>
        <v>0</v>
      </c>
    </row>
    <row r="90" spans="1:6" ht="15">
      <c r="A90" s="80"/>
      <c r="B90" s="123"/>
      <c r="C90" s="124"/>
      <c r="D90" s="85"/>
      <c r="E90" s="86"/>
      <c r="F90" s="83">
        <f>SUM(Table35621213112[[#This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SUM(Table3562121314113[[#This Row],[243 Program]:[243 Admin]])</f>
        <v>0</v>
      </c>
    </row>
    <row r="97" spans="1:6" ht="15">
      <c r="A97" s="80"/>
      <c r="B97" s="123"/>
      <c r="C97" s="124"/>
      <c r="D97" s="85"/>
      <c r="E97" s="86"/>
      <c r="F97" s="83">
        <f>SUM(Table3562121314113[[#This Row],[243 Program]:[243 Admin]])</f>
        <v>0</v>
      </c>
    </row>
    <row r="98" spans="1:6" ht="15">
      <c r="A98" s="80"/>
      <c r="B98" s="123"/>
      <c r="C98" s="124"/>
      <c r="D98" s="85"/>
      <c r="E98" s="86"/>
      <c r="F98" s="83">
        <f>SUM(Table3562121314113[[#This Row],[243 Program]:[243 Admin]])</f>
        <v>0</v>
      </c>
    </row>
    <row r="99" spans="1:6" ht="15">
      <c r="A99" s="80"/>
      <c r="B99" s="123"/>
      <c r="C99" s="124"/>
      <c r="D99" s="85"/>
      <c r="E99" s="86"/>
      <c r="F99" s="83">
        <f>SUM(Table3562121314113[[#This Row],[243 Program]:[243 Admin]])</f>
        <v>0</v>
      </c>
    </row>
    <row r="100" spans="1:6" ht="15">
      <c r="A100" s="80"/>
      <c r="B100" s="123"/>
      <c r="C100" s="124"/>
      <c r="D100" s="85"/>
      <c r="E100" s="86"/>
      <c r="F100" s="83">
        <f>SUM(Table3562121314113[[#This Row],[243 Program]:[243 Admin]])</f>
        <v>0</v>
      </c>
    </row>
    <row r="101" spans="1:6" ht="15">
      <c r="A101" s="80"/>
      <c r="B101" s="123"/>
      <c r="C101" s="124"/>
      <c r="D101" s="85"/>
      <c r="E101" s="86"/>
      <c r="F101" s="83">
        <f>SUM(Table3562121314113[[#This Row],[243 Program]:[243 Admin]])</f>
        <v>0</v>
      </c>
    </row>
    <row r="102" spans="1:6" ht="15">
      <c r="A102" s="80"/>
      <c r="B102" s="123"/>
      <c r="C102" s="124"/>
      <c r="D102" s="85"/>
      <c r="E102" s="86"/>
      <c r="F102" s="83">
        <f>SUM(Table3562121314113[[#This Row],[243 Program]:[243 Admin]])</f>
        <v>0</v>
      </c>
    </row>
    <row r="103" spans="1:6" ht="15">
      <c r="A103" s="80"/>
      <c r="B103" s="123"/>
      <c r="C103" s="124"/>
      <c r="D103" s="85"/>
      <c r="E103" s="86"/>
      <c r="F103" s="83">
        <f>SUM(Table3562121314113[[#This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SUM(Table356212131415114[[#This Row],[243 Program]:[243 Admin]])</f>
        <v>0</v>
      </c>
    </row>
    <row r="110" spans="1:6" ht="15">
      <c r="A110" s="80"/>
      <c r="B110" s="123"/>
      <c r="C110" s="124"/>
      <c r="D110" s="85"/>
      <c r="E110" s="86"/>
      <c r="F110" s="83">
        <f>SUM(Table356212131415114[[#This Row],[243 Program]:[243 Admin]])</f>
        <v>0</v>
      </c>
    </row>
    <row r="111" spans="1:6" ht="15">
      <c r="A111" s="80"/>
      <c r="B111" s="123"/>
      <c r="C111" s="124"/>
      <c r="D111" s="85"/>
      <c r="E111" s="86"/>
      <c r="F111" s="83">
        <f>SUM(Table356212131415114[[#This Row],[243 Program]:[243 Admin]])</f>
        <v>0</v>
      </c>
    </row>
    <row r="112" spans="1:6" ht="15">
      <c r="A112" s="80"/>
      <c r="B112" s="123"/>
      <c r="C112" s="124"/>
      <c r="D112" s="85"/>
      <c r="E112" s="86"/>
      <c r="F112" s="83">
        <f>SUM(Table356212131415114[[#This Row],[243 Program]:[243 Admin]])</f>
        <v>0</v>
      </c>
    </row>
    <row r="113" spans="1:6" ht="15">
      <c r="A113" s="80"/>
      <c r="B113" s="123"/>
      <c r="C113" s="124"/>
      <c r="D113" s="85"/>
      <c r="E113" s="86"/>
      <c r="F113" s="83">
        <f>SUM(Table356212131415114[[#This Row],[243 Program]:[243 Admin]])</f>
        <v>0</v>
      </c>
    </row>
    <row r="114" spans="1:6" ht="15">
      <c r="A114" s="80"/>
      <c r="B114" s="123"/>
      <c r="C114" s="124"/>
      <c r="D114" s="85"/>
      <c r="E114" s="86"/>
      <c r="F114" s="83">
        <f>SUM(Table356212131415114[[#This Row],[243 Program]:[243 Admin]])</f>
        <v>0</v>
      </c>
    </row>
    <row r="115" spans="1:6" ht="15">
      <c r="A115" s="80"/>
      <c r="B115" s="123"/>
      <c r="C115" s="124"/>
      <c r="D115" s="85"/>
      <c r="E115" s="86"/>
      <c r="F115" s="83">
        <f>SUM(Table356212131415114[[#This Row],[243 Program]:[243 Admin]])</f>
        <v>0</v>
      </c>
    </row>
    <row r="116" spans="1:6" ht="15">
      <c r="A116" s="80"/>
      <c r="B116" s="123"/>
      <c r="C116" s="124"/>
      <c r="D116" s="85"/>
      <c r="E116" s="86"/>
      <c r="F116" s="83">
        <f>SUM(Table356212131415114[[#This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SUM(Table35621213141516115[[#This Row],[243 Program]:[243 Admin]])</f>
        <v>0</v>
      </c>
    </row>
    <row r="123" spans="1:6" ht="15">
      <c r="A123" s="80"/>
      <c r="B123" s="123"/>
      <c r="C123" s="124"/>
      <c r="D123" s="85"/>
      <c r="E123" s="86"/>
      <c r="F123" s="83">
        <f>SUM(Table35621213141516115[[#This Row],[243 Program]:[243 Admin]])</f>
        <v>0</v>
      </c>
    </row>
    <row r="124" spans="1:6" ht="15">
      <c r="A124" s="80"/>
      <c r="B124" s="123"/>
      <c r="C124" s="124"/>
      <c r="D124" s="85"/>
      <c r="E124" s="86"/>
      <c r="F124" s="83">
        <f>SUM(Table35621213141516115[[#This Row],[243 Program]:[243 Admin]])</f>
        <v>0</v>
      </c>
    </row>
    <row r="125" spans="1:6" ht="15">
      <c r="A125" s="80"/>
      <c r="B125" s="123"/>
      <c r="C125" s="124"/>
      <c r="D125" s="85"/>
      <c r="E125" s="86"/>
      <c r="F125" s="83">
        <f>SUM(Table35621213141516115[[#This Row],[243 Program]:[243 Admin]])</f>
        <v>0</v>
      </c>
    </row>
    <row r="126" spans="1:6" ht="15">
      <c r="A126" s="80"/>
      <c r="B126" s="123"/>
      <c r="C126" s="124"/>
      <c r="D126" s="85"/>
      <c r="E126" s="86"/>
      <c r="F126" s="83">
        <f>SUM(Table35621213141516115[[#This Row],[243 Program]:[243 Admin]])</f>
        <v>0</v>
      </c>
    </row>
    <row r="127" spans="1:6" ht="15">
      <c r="A127" s="80"/>
      <c r="B127" s="123"/>
      <c r="C127" s="124"/>
      <c r="D127" s="85"/>
      <c r="E127" s="86"/>
      <c r="F127" s="83">
        <f>SUM(Table35621213141516115[[#This Row],[243 Program]:[243 Admin]])</f>
        <v>0</v>
      </c>
    </row>
    <row r="128" spans="1:6" ht="15">
      <c r="A128" s="80"/>
      <c r="B128" s="123"/>
      <c r="C128" s="124"/>
      <c r="D128" s="85"/>
      <c r="E128" s="86"/>
      <c r="F128" s="83">
        <f>SUM(Table35621213141516115[[#This Row],[243 Program]:[243 Admin]])</f>
        <v>0</v>
      </c>
    </row>
    <row r="129" spans="1:6" ht="15">
      <c r="A129" s="80"/>
      <c r="B129" s="123"/>
      <c r="C129" s="124"/>
      <c r="D129" s="85"/>
      <c r="E129" s="86"/>
      <c r="F129" s="83">
        <f>SUM(Table35621213141516115[[#This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8"/>
    <tablePart r:id="rId4"/>
    <tablePart r:id="rId6"/>
    <tablePart r:id="rId3"/>
    <tablePart r:id="rId7"/>
    <tablePart r:id="rId1"/>
    <tablePart r:id="rId5"/>
    <tablePart r:id="rId2"/>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30"/>
  <sheetViews>
    <sheetView workbookViewId="0" topLeftCell="A13">
      <selection activeCell="A41" sqref="A41:F41"/>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Table344116[[#This Row],[Monthly Salary]]+Table344116[[#This Row],[Monthly Benefits]]</f>
        <v>0</v>
      </c>
      <c r="F4" s="82"/>
      <c r="G4" s="84"/>
      <c r="H4" s="87">
        <f>SUM(Table344116[[#This Row],[243 Program ]:[243 Admin]])</f>
        <v>0</v>
      </c>
    </row>
    <row r="5" spans="1:8" ht="15">
      <c r="A5" s="80"/>
      <c r="B5" s="81"/>
      <c r="C5" s="82"/>
      <c r="D5" s="82"/>
      <c r="E5" s="83">
        <f>Table344116[[#This Row],[Monthly Salary]]+Table344116[[#This Row],[Monthly Benefits]]</f>
        <v>0</v>
      </c>
      <c r="F5" s="82"/>
      <c r="G5" s="84"/>
      <c r="H5" s="87">
        <f>SUM(Table344116[[#This Row],[243 Program ]:[243 Admin]])</f>
        <v>0</v>
      </c>
    </row>
    <row r="6" spans="1:8" ht="15">
      <c r="A6" s="80"/>
      <c r="B6" s="81"/>
      <c r="C6" s="82"/>
      <c r="D6" s="82"/>
      <c r="E6" s="83">
        <f>Table344116[[#This Row],[Monthly Salary]]+Table344116[[#This Row],[Monthly Benefits]]</f>
        <v>0</v>
      </c>
      <c r="F6" s="82"/>
      <c r="G6" s="84"/>
      <c r="H6" s="87">
        <f>SUM(Table344116[[#This Row],[243 Program ]:[243 Admin]])</f>
        <v>0</v>
      </c>
    </row>
    <row r="7" spans="1:8" ht="15">
      <c r="A7" s="80"/>
      <c r="B7" s="81"/>
      <c r="C7" s="82"/>
      <c r="D7" s="82"/>
      <c r="E7" s="83">
        <f>Table344116[[#This Row],[Monthly Salary]]+Table344116[[#This Row],[Monthly Benefits]]</f>
        <v>0</v>
      </c>
      <c r="F7" s="82"/>
      <c r="G7" s="84"/>
      <c r="H7" s="87">
        <f>SUM(Table344116[[#This Row],[243 Program ]:[243 Admin]])</f>
        <v>0</v>
      </c>
    </row>
    <row r="8" spans="1:8" ht="15">
      <c r="A8" s="80"/>
      <c r="B8" s="81"/>
      <c r="C8" s="82"/>
      <c r="D8" s="82"/>
      <c r="E8" s="83">
        <f>Table344116[[#This Row],[Monthly Salary]]+Table344116[[#This Row],[Monthly Benefits]]</f>
        <v>0</v>
      </c>
      <c r="F8" s="82"/>
      <c r="G8" s="84"/>
      <c r="H8" s="87">
        <f>SUM(Table344116[[#This Row],[243 Program ]:[243 Admin]])</f>
        <v>0</v>
      </c>
    </row>
    <row r="9" spans="1:8" ht="15">
      <c r="A9" s="80"/>
      <c r="B9" s="81"/>
      <c r="C9" s="82"/>
      <c r="D9" s="82"/>
      <c r="E9" s="83">
        <f>Table344116[[#This Row],[Monthly Salary]]+Table344116[[#This Row],[Monthly Benefits]]</f>
        <v>0</v>
      </c>
      <c r="F9" s="82"/>
      <c r="G9" s="84"/>
      <c r="H9" s="87">
        <f>SUM(Table344116[[#This Row],[243 Program ]:[243 Admin]])</f>
        <v>0</v>
      </c>
    </row>
    <row r="10" spans="1:8" ht="15">
      <c r="A10" s="80"/>
      <c r="B10" s="81"/>
      <c r="C10" s="82"/>
      <c r="D10" s="82"/>
      <c r="E10" s="83">
        <f>Table344116[[#This Row],[Monthly Salary]]+Table344116[[#This Row],[Monthly Benefits]]</f>
        <v>0</v>
      </c>
      <c r="F10" s="82"/>
      <c r="G10" s="84"/>
      <c r="H10" s="87">
        <f>SUM(Table344116[[#This Row],[243 Program ]:[243 Admin]])</f>
        <v>0</v>
      </c>
    </row>
    <row r="11" spans="1:8" ht="15">
      <c r="A11" s="80"/>
      <c r="B11" s="81"/>
      <c r="C11" s="82"/>
      <c r="D11" s="82"/>
      <c r="E11" s="83">
        <f>Table344116[[#This Row],[Monthly Salary]]+Table344116[[#This Row],[Monthly Benefits]]</f>
        <v>0</v>
      </c>
      <c r="F11" s="82"/>
      <c r="G11" s="84"/>
      <c r="H11" s="87">
        <f>SUM(Table344116[[#This Row],[243 Program ]:[243 Admin]])</f>
        <v>0</v>
      </c>
    </row>
    <row r="12" spans="1:8" ht="15">
      <c r="A12" s="80"/>
      <c r="B12" s="81"/>
      <c r="C12" s="82"/>
      <c r="D12" s="82"/>
      <c r="E12" s="83">
        <f>Table344116[[#This Row],[Monthly Salary]]+Table344116[[#This Row],[Monthly Benefits]]</f>
        <v>0</v>
      </c>
      <c r="F12" s="82"/>
      <c r="G12" s="84"/>
      <c r="H12" s="87">
        <f>SUM(Table344116[[#This Row],[243 Program ]:[243 Admin]])</f>
        <v>0</v>
      </c>
    </row>
    <row r="13" spans="1:8" ht="15">
      <c r="A13" s="80"/>
      <c r="B13" s="81"/>
      <c r="C13" s="82"/>
      <c r="D13" s="82"/>
      <c r="E13" s="83">
        <f>Table344116[[#This Row],[Monthly Salary]]+Table344116[[#This Row],[Monthly Benefits]]</f>
        <v>0</v>
      </c>
      <c r="F13" s="82"/>
      <c r="G13" s="84"/>
      <c r="H13" s="87">
        <f>SUM(Table344116[[#This Row],[243 Program ]:[243 Admin]])</f>
        <v>0</v>
      </c>
    </row>
    <row r="14" spans="1:8" ht="15">
      <c r="A14" s="80"/>
      <c r="B14" s="81"/>
      <c r="C14" s="82"/>
      <c r="D14" s="82"/>
      <c r="E14" s="83">
        <f>Table344116[[#This Row],[Monthly Salary]]+Table344116[[#This Row],[Monthly Benefits]]</f>
        <v>0</v>
      </c>
      <c r="F14" s="82"/>
      <c r="G14" s="84"/>
      <c r="H14" s="87">
        <f>SUM(Table344116[[#This Row],[243 Program ]:[243 Admin]])</f>
        <v>0</v>
      </c>
    </row>
    <row r="15" spans="1:8" ht="15">
      <c r="A15" s="80"/>
      <c r="B15" s="81"/>
      <c r="C15" s="82"/>
      <c r="D15" s="82"/>
      <c r="E15" s="83">
        <f>Table344116[[#This Row],[Monthly Salary]]+Table344116[[#This Row],[Monthly Benefits]]</f>
        <v>0</v>
      </c>
      <c r="F15" s="82"/>
      <c r="G15" s="84"/>
      <c r="H15" s="87">
        <f>SUM(Table344116[[#This Row],[243 Program ]:[243 Admin]])</f>
        <v>0</v>
      </c>
    </row>
    <row r="16" spans="1:8" ht="15">
      <c r="A16" s="80"/>
      <c r="B16" s="81"/>
      <c r="C16" s="82"/>
      <c r="D16" s="82"/>
      <c r="E16" s="83">
        <f>Table344116[[#This Row],[Monthly Salary]]+Table344116[[#This Row],[Monthly Benefits]]</f>
        <v>0</v>
      </c>
      <c r="F16" s="82"/>
      <c r="G16" s="84"/>
      <c r="H16" s="87">
        <f>SUM(Table344116[[#This Row],[243 Program ]:[243 Admin]])</f>
        <v>0</v>
      </c>
    </row>
    <row r="17" spans="1:8" ht="15">
      <c r="A17" s="80"/>
      <c r="B17" s="81"/>
      <c r="C17" s="82"/>
      <c r="D17" s="82"/>
      <c r="E17" s="83">
        <f>Table344116[[#This Row],[Monthly Salary]]+Table344116[[#This Row],[Monthly Benefits]]</f>
        <v>0</v>
      </c>
      <c r="F17" s="82"/>
      <c r="G17" s="84"/>
      <c r="H17" s="87">
        <f>SUM(Table344116[[#This Row],[243 Program ]:[243 Admin]])</f>
        <v>0</v>
      </c>
    </row>
    <row r="18" spans="1:8" ht="15">
      <c r="A18" s="80"/>
      <c r="B18" s="81"/>
      <c r="C18" s="82"/>
      <c r="D18" s="82"/>
      <c r="E18" s="83">
        <f>Table344116[[#This Row],[Monthly Salary]]+Table344116[[#This Row],[Monthly Benefits]]</f>
        <v>0</v>
      </c>
      <c r="F18" s="82"/>
      <c r="G18" s="84"/>
      <c r="H18" s="87">
        <f>SUM(Table344116[[#This Row],[243 Program ]:[243 Admin]])</f>
        <v>0</v>
      </c>
    </row>
    <row r="19" spans="1:8" ht="15">
      <c r="A19" s="88"/>
      <c r="B19" s="89"/>
      <c r="C19" s="90"/>
      <c r="D19" s="90"/>
      <c r="E19" s="91">
        <f>Table344116[[#This Row],[Monthly Salary]]+Table344116[[#This Row],[Monthly Benefits]]</f>
        <v>0</v>
      </c>
      <c r="F19" s="90"/>
      <c r="G19" s="92"/>
      <c r="H19" s="87">
        <f>SUM(Table344116[[#This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(Table3545117[[#This Row],[Hours Worked]]*Table3545117[[#This Row],[Hourly Rate]])+Table3545117[[#This Row],[Benefits]]</f>
        <v>0</v>
      </c>
      <c r="G25" s="85"/>
      <c r="H25" s="84"/>
      <c r="I25" s="104">
        <f>SUM(Table3545117[[#This Row],[243 Program]:[243 Admin]])</f>
        <v>0</v>
      </c>
    </row>
    <row r="26" spans="1:9" ht="15">
      <c r="A26" s="80"/>
      <c r="B26" s="101"/>
      <c r="C26" s="101"/>
      <c r="D26" s="102"/>
      <c r="E26" s="103"/>
      <c r="F26" s="83">
        <f>(Table3545117[[#This Row],[Hours Worked]]*Table3545117[[#This Row],[Hourly Rate]])+Table3545117[[#This Row],[Benefits]]</f>
        <v>0</v>
      </c>
      <c r="G26" s="85"/>
      <c r="H26" s="84"/>
      <c r="I26" s="104">
        <f>SUM(Table3545117[[#This Row],[243 Program]:[243 Admin]])</f>
        <v>0</v>
      </c>
    </row>
    <row r="27" spans="1:9" ht="15">
      <c r="A27" s="80"/>
      <c r="B27" s="101"/>
      <c r="C27" s="101"/>
      <c r="D27" s="102"/>
      <c r="E27" s="103"/>
      <c r="F27" s="83">
        <f>(Table3545117[[#This Row],[Hours Worked]]*Table3545117[[#This Row],[Hourly Rate]])+Table3545117[[#This Row],[Benefits]]</f>
        <v>0</v>
      </c>
      <c r="G27" s="85"/>
      <c r="H27" s="84"/>
      <c r="I27" s="104">
        <f>SUM(Table3545117[[#This Row],[243 Program]:[243 Admin]])</f>
        <v>0</v>
      </c>
    </row>
    <row r="28" spans="1:9" ht="15">
      <c r="A28" s="80"/>
      <c r="B28" s="101"/>
      <c r="C28" s="101"/>
      <c r="D28" s="102"/>
      <c r="E28" s="103"/>
      <c r="F28" s="83">
        <f>(Table3545117[[#This Row],[Hours Worked]]*Table3545117[[#This Row],[Hourly Rate]])+Table3545117[[#This Row],[Benefits]]</f>
        <v>0</v>
      </c>
      <c r="G28" s="85"/>
      <c r="H28" s="84"/>
      <c r="I28" s="104">
        <f>SUM(Table3545117[[#This Row],[243 Program]:[243 Admin]])</f>
        <v>0</v>
      </c>
    </row>
    <row r="29" spans="1:9" ht="15">
      <c r="A29" s="80"/>
      <c r="B29" s="101"/>
      <c r="C29" s="101"/>
      <c r="D29" s="102"/>
      <c r="E29" s="103"/>
      <c r="F29" s="83">
        <f>(Table3545117[[#This Row],[Hours Worked]]*Table3545117[[#This Row],[Hourly Rate]])+Table3545117[[#This Row],[Benefits]]</f>
        <v>0</v>
      </c>
      <c r="G29" s="85"/>
      <c r="H29" s="84"/>
      <c r="I29" s="104">
        <f>SUM(Table3545117[[#This Row],[243 Program]:[243 Admin]])</f>
        <v>0</v>
      </c>
    </row>
    <row r="30" spans="1:9" ht="15">
      <c r="A30" s="80"/>
      <c r="B30" s="101"/>
      <c r="C30" s="101"/>
      <c r="D30" s="102"/>
      <c r="E30" s="103"/>
      <c r="F30" s="83">
        <f>(Table3545117[[#This Row],[Hours Worked]]*Table3545117[[#This Row],[Hourly Rate]])+Table3545117[[#This Row],[Benefits]]</f>
        <v>0</v>
      </c>
      <c r="G30" s="85"/>
      <c r="H30" s="84"/>
      <c r="I30" s="104">
        <f>SUM(Table3545117[[#This Row],[243 Program]:[243 Admin]])</f>
        <v>0</v>
      </c>
    </row>
    <row r="31" spans="1:9" ht="15">
      <c r="A31" s="80"/>
      <c r="B31" s="101"/>
      <c r="C31" s="101"/>
      <c r="D31" s="102"/>
      <c r="E31" s="103"/>
      <c r="F31" s="83">
        <f>(Table3545117[[#This Row],[Hours Worked]]*Table3545117[[#This Row],[Hourly Rate]])+Table3545117[[#This Row],[Benefits]]</f>
        <v>0</v>
      </c>
      <c r="G31" s="85"/>
      <c r="H31" s="84"/>
      <c r="I31" s="104">
        <f>SUM(Table3545117[[#This Row],[243 Program]:[243 Admin]])</f>
        <v>0</v>
      </c>
    </row>
    <row r="32" spans="1:9" ht="15">
      <c r="A32" s="80"/>
      <c r="B32" s="101"/>
      <c r="C32" s="101"/>
      <c r="D32" s="102"/>
      <c r="E32" s="103"/>
      <c r="F32" s="83">
        <f>(Table3545117[[#This Row],[Hours Worked]]*Table3545117[[#This Row],[Hourly Rate]])+Table3545117[[#This Row],[Benefits]]</f>
        <v>0</v>
      </c>
      <c r="G32" s="85"/>
      <c r="H32" s="84"/>
      <c r="I32" s="104">
        <f>SUM(Table3545117[[#This Row],[243 Program]:[243 Admin]])</f>
        <v>0</v>
      </c>
    </row>
    <row r="33" spans="1:9" ht="15">
      <c r="A33" s="80"/>
      <c r="B33" s="101"/>
      <c r="C33" s="101"/>
      <c r="D33" s="102"/>
      <c r="E33" s="103"/>
      <c r="F33" s="83">
        <f>(Table3545117[[#This Row],[Hours Worked]]*Table3545117[[#This Row],[Hourly Rate]])+Table3545117[[#This Row],[Benefits]]</f>
        <v>0</v>
      </c>
      <c r="G33" s="85"/>
      <c r="H33" s="84"/>
      <c r="I33" s="104">
        <f>SUM(Table3545117[[#This Row],[243 Program]:[243 Admin]])</f>
        <v>0</v>
      </c>
    </row>
    <row r="34" spans="1:9" ht="15">
      <c r="A34" s="80"/>
      <c r="B34" s="101"/>
      <c r="C34" s="101"/>
      <c r="D34" s="102"/>
      <c r="E34" s="103"/>
      <c r="F34" s="83">
        <f>(Table3545117[[#This Row],[Hours Worked]]*Table3545117[[#This Row],[Hourly Rate]])+Table3545117[[#This Row],[Benefits]]</f>
        <v>0</v>
      </c>
      <c r="G34" s="85"/>
      <c r="H34" s="84"/>
      <c r="I34" s="104">
        <f>SUM(Table3545117[[#This Row],[243 Program]:[243 Admin]])</f>
        <v>0</v>
      </c>
    </row>
    <row r="35" spans="1:9" ht="15">
      <c r="A35" s="80"/>
      <c r="B35" s="101"/>
      <c r="C35" s="101"/>
      <c r="D35" s="102"/>
      <c r="E35" s="103"/>
      <c r="F35" s="83">
        <f>(Table3545117[[#This Row],[Hours Worked]]*Table3545117[[#This Row],[Hourly Rate]])+Table3545117[[#This Row],[Benefits]]</f>
        <v>0</v>
      </c>
      <c r="G35" s="85"/>
      <c r="H35" s="84"/>
      <c r="I35" s="104">
        <f>SUM(Table3545117[[#This Row],[243 Program]:[243 Admin]])</f>
        <v>0</v>
      </c>
    </row>
    <row r="36" spans="1:9" ht="15">
      <c r="A36" s="80"/>
      <c r="B36" s="101"/>
      <c r="C36" s="101"/>
      <c r="D36" s="102"/>
      <c r="E36" s="103"/>
      <c r="F36" s="83">
        <f>(Table3545117[[#This Row],[Hours Worked]]*Table3545117[[#This Row],[Hourly Rate]])+Table3545117[[#This Row],[Benefits]]</f>
        <v>0</v>
      </c>
      <c r="G36" s="85"/>
      <c r="H36" s="84"/>
      <c r="I36" s="104">
        <f>SUM(Table3545117[[#This Row],[243 Program]:[243 Admin]])</f>
        <v>0</v>
      </c>
    </row>
    <row r="37" spans="1:9" ht="15">
      <c r="A37" s="80"/>
      <c r="B37" s="101"/>
      <c r="C37" s="101"/>
      <c r="D37" s="102"/>
      <c r="E37" s="103"/>
      <c r="F37" s="83">
        <f>(Table3545117[[#This Row],[Hours Worked]]*Table3545117[[#This Row],[Hourly Rate]])+Table3545117[[#This Row],[Benefits]]</f>
        <v>0</v>
      </c>
      <c r="G37" s="85"/>
      <c r="H37" s="84"/>
      <c r="I37" s="104">
        <f>SUM(Table3545117[[#This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SUM(Table35646118[[#This Row],[243 Program]:[243 Admin]])</f>
        <v>0</v>
      </c>
    </row>
    <row r="45" spans="1:6" ht="15">
      <c r="A45" s="80"/>
      <c r="B45" s="117"/>
      <c r="C45" s="117"/>
      <c r="D45" s="117"/>
      <c r="E45" s="124"/>
      <c r="F45" s="139">
        <f>SUM(Table35646118[[#This Row],[243 Program]:[243 Admin]])</f>
        <v>0</v>
      </c>
    </row>
    <row r="46" spans="1:6" ht="15">
      <c r="A46" s="80"/>
      <c r="B46" s="117"/>
      <c r="C46" s="117"/>
      <c r="D46" s="117"/>
      <c r="E46" s="124"/>
      <c r="F46" s="139">
        <f>SUM(Table35646118[[#This Row],[243 Program]:[243 Admin]])</f>
        <v>0</v>
      </c>
    </row>
    <row r="47" spans="1:6" ht="15">
      <c r="A47" s="80"/>
      <c r="B47" s="117"/>
      <c r="C47" s="117"/>
      <c r="D47" s="117"/>
      <c r="E47" s="124"/>
      <c r="F47" s="139">
        <f>SUM(Table35646118[[#This Row],[243 Program]:[243 Admin]])</f>
        <v>0</v>
      </c>
    </row>
    <row r="48" spans="1:6" ht="15">
      <c r="A48" s="80"/>
      <c r="B48" s="118"/>
      <c r="C48" s="117"/>
      <c r="D48" s="117"/>
      <c r="E48" s="124"/>
      <c r="F48" s="139">
        <f>SUM(Table35646118[[#This Row],[243 Program]:[243 Admin]])</f>
        <v>0</v>
      </c>
    </row>
    <row r="49" spans="1:6" ht="15">
      <c r="A49" s="80"/>
      <c r="B49" s="118"/>
      <c r="C49" s="117"/>
      <c r="D49" s="117"/>
      <c r="E49" s="124"/>
      <c r="F49" s="139">
        <f>SUM(Table35646118[[#This Row],[243 Program]:[243 Admin]])</f>
        <v>0</v>
      </c>
    </row>
    <row r="50" spans="1:6" ht="15">
      <c r="A50" s="80"/>
      <c r="B50" s="118"/>
      <c r="C50" s="117"/>
      <c r="D50" s="117"/>
      <c r="E50" s="124"/>
      <c r="F50" s="139">
        <f>SUM(Table35646118[[#This Row],[243 Program]:[243 Admin]])</f>
        <v>0</v>
      </c>
    </row>
    <row r="51" spans="1:6" ht="15">
      <c r="A51" s="80"/>
      <c r="B51" s="118"/>
      <c r="C51" s="117"/>
      <c r="D51" s="117"/>
      <c r="E51" s="124"/>
      <c r="F51" s="139">
        <f>SUM(Table35646118[[#This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SUM(Table356247119[[#This Row],[243 Program]:[243 Admin]])</f>
        <v>0</v>
      </c>
    </row>
    <row r="58" spans="1:6" ht="15">
      <c r="A58" s="80"/>
      <c r="B58" s="123"/>
      <c r="C58" s="124"/>
      <c r="D58" s="85"/>
      <c r="E58" s="86"/>
      <c r="F58" s="83">
        <f>SUM(Table356247119[[#This Row],[243 Program]:[243 Admin]])</f>
        <v>0</v>
      </c>
    </row>
    <row r="59" spans="1:6" ht="15">
      <c r="A59" s="80"/>
      <c r="B59" s="123"/>
      <c r="C59" s="124"/>
      <c r="D59" s="85"/>
      <c r="E59" s="86"/>
      <c r="F59" s="83">
        <f>SUM(Table356247119[[#This Row],[243 Program]:[243 Admin]])</f>
        <v>0</v>
      </c>
    </row>
    <row r="60" spans="1:6" ht="15">
      <c r="A60" s="80"/>
      <c r="B60" s="123"/>
      <c r="C60" s="124"/>
      <c r="D60" s="85"/>
      <c r="E60" s="86"/>
      <c r="F60" s="83">
        <f>SUM(Table356247119[[#This Row],[243 Program]:[243 Admin]])</f>
        <v>0</v>
      </c>
    </row>
    <row r="61" spans="1:6" ht="15">
      <c r="A61" s="80"/>
      <c r="B61" s="123"/>
      <c r="C61" s="124"/>
      <c r="D61" s="85"/>
      <c r="E61" s="86"/>
      <c r="F61" s="83">
        <f>SUM(Table356247119[[#This Row],[243 Program]:[243 Admin]])</f>
        <v>0</v>
      </c>
    </row>
    <row r="62" spans="1:6" ht="15">
      <c r="A62" s="80"/>
      <c r="B62" s="123"/>
      <c r="C62" s="124"/>
      <c r="D62" s="85"/>
      <c r="E62" s="86"/>
      <c r="F62" s="83">
        <f>SUM(Table356247119[[#This Row],[243 Program]:[243 Admin]])</f>
        <v>0</v>
      </c>
    </row>
    <row r="63" spans="1:6" ht="15">
      <c r="A63" s="80"/>
      <c r="B63" s="123"/>
      <c r="C63" s="124"/>
      <c r="D63" s="85"/>
      <c r="E63" s="86"/>
      <c r="F63" s="83">
        <f>SUM(Table356247119[[#This Row],[243 Program]:[243 Admin]])</f>
        <v>0</v>
      </c>
    </row>
    <row r="64" spans="1:6" ht="15">
      <c r="A64" s="80"/>
      <c r="B64" s="123"/>
      <c r="C64" s="124"/>
      <c r="D64" s="85"/>
      <c r="E64" s="86"/>
      <c r="F64" s="83">
        <f>SUM(Table356247119[[#This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SUM(Table35621248120[[#This Row],[243 Program]:[243 Admin]])</f>
        <v>0</v>
      </c>
    </row>
    <row r="71" spans="1:6" ht="15">
      <c r="A71" s="80"/>
      <c r="B71" s="123"/>
      <c r="C71" s="124"/>
      <c r="D71" s="85"/>
      <c r="E71" s="86"/>
      <c r="F71" s="83">
        <f>SUM(Table35621248120[[#This Row],[243 Program]:[243 Admin]])</f>
        <v>0</v>
      </c>
    </row>
    <row r="72" spans="1:6" ht="15">
      <c r="A72" s="80"/>
      <c r="B72" s="123"/>
      <c r="C72" s="124"/>
      <c r="D72" s="85"/>
      <c r="E72" s="86"/>
      <c r="F72" s="83">
        <f>SUM(Table35621248120[[#This Row],[243 Program]:[243 Admin]])</f>
        <v>0</v>
      </c>
    </row>
    <row r="73" spans="1:6" ht="15">
      <c r="A73" s="80"/>
      <c r="B73" s="123"/>
      <c r="C73" s="124"/>
      <c r="D73" s="85"/>
      <c r="E73" s="86"/>
      <c r="F73" s="83">
        <f>SUM(Table35621248120[[#This Row],[243 Program]:[243 Admin]])</f>
        <v>0</v>
      </c>
    </row>
    <row r="74" spans="1:6" ht="15">
      <c r="A74" s="80"/>
      <c r="B74" s="123"/>
      <c r="C74" s="124"/>
      <c r="D74" s="85"/>
      <c r="E74" s="86"/>
      <c r="F74" s="83">
        <f>SUM(Table35621248120[[#This Row],[243 Program]:[243 Admin]])</f>
        <v>0</v>
      </c>
    </row>
    <row r="75" spans="1:6" ht="15">
      <c r="A75" s="80"/>
      <c r="B75" s="123"/>
      <c r="C75" s="124"/>
      <c r="D75" s="85"/>
      <c r="E75" s="86"/>
      <c r="F75" s="83">
        <f>SUM(Table35621248120[[#This Row],[243 Program]:[243 Admin]])</f>
        <v>0</v>
      </c>
    </row>
    <row r="76" spans="1:6" ht="15">
      <c r="A76" s="80"/>
      <c r="B76" s="123"/>
      <c r="C76" s="124"/>
      <c r="D76" s="85"/>
      <c r="E76" s="86"/>
      <c r="F76" s="83">
        <f>SUM(Table35621248120[[#This Row],[243 Program]:[243 Admin]])</f>
        <v>0</v>
      </c>
    </row>
    <row r="77" spans="1:6" ht="15">
      <c r="A77" s="80"/>
      <c r="B77" s="123"/>
      <c r="C77" s="124"/>
      <c r="D77" s="85"/>
      <c r="E77" s="86"/>
      <c r="F77" s="83">
        <f>SUM(Table35621248120[[#This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SUM(Table3562121349121[[#This Row],[243 Program]:[243 Admin]])</f>
        <v>0</v>
      </c>
    </row>
    <row r="84" spans="1:6" ht="15">
      <c r="A84" s="80"/>
      <c r="B84" s="123"/>
      <c r="C84" s="124"/>
      <c r="D84" s="85"/>
      <c r="E84" s="86"/>
      <c r="F84" s="83">
        <f>SUM(Table3562121349121[[#This Row],[243 Program]:[243 Admin]])</f>
        <v>0</v>
      </c>
    </row>
    <row r="85" spans="1:6" ht="15">
      <c r="A85" s="80"/>
      <c r="B85" s="123"/>
      <c r="C85" s="124"/>
      <c r="D85" s="85"/>
      <c r="E85" s="86"/>
      <c r="F85" s="83">
        <f>SUM(Table3562121349121[[#This Row],[243 Program]:[243 Admin]])</f>
        <v>0</v>
      </c>
    </row>
    <row r="86" spans="1:6" ht="15">
      <c r="A86" s="80"/>
      <c r="B86" s="123"/>
      <c r="C86" s="124"/>
      <c r="D86" s="85"/>
      <c r="E86" s="86"/>
      <c r="F86" s="83">
        <f>SUM(Table3562121349121[[#This Row],[243 Program]:[243 Admin]])</f>
        <v>0</v>
      </c>
    </row>
    <row r="87" spans="1:6" ht="15">
      <c r="A87" s="80"/>
      <c r="B87" s="123"/>
      <c r="C87" s="124"/>
      <c r="D87" s="85"/>
      <c r="E87" s="86"/>
      <c r="F87" s="83">
        <f>SUM(Table3562121349121[[#This Row],[243 Program]:[243 Admin]])</f>
        <v>0</v>
      </c>
    </row>
    <row r="88" spans="1:6" ht="15">
      <c r="A88" s="80"/>
      <c r="B88" s="123"/>
      <c r="C88" s="124"/>
      <c r="D88" s="85"/>
      <c r="E88" s="86"/>
      <c r="F88" s="83">
        <f>SUM(Table3562121349121[[#This Row],[243 Program]:[243 Admin]])</f>
        <v>0</v>
      </c>
    </row>
    <row r="89" spans="1:6" ht="15">
      <c r="A89" s="80"/>
      <c r="B89" s="123"/>
      <c r="C89" s="124"/>
      <c r="D89" s="85"/>
      <c r="E89" s="86"/>
      <c r="F89" s="83">
        <f>SUM(Table3562121349121[[#This Row],[243 Program]:[243 Admin]])</f>
        <v>0</v>
      </c>
    </row>
    <row r="90" spans="1:6" ht="15">
      <c r="A90" s="80"/>
      <c r="B90" s="123"/>
      <c r="C90" s="124"/>
      <c r="D90" s="85"/>
      <c r="E90" s="86"/>
      <c r="F90" s="83">
        <f>SUM(Table3562121349121[[#This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SUM(Table356212131450122[[#This Row],[243 Program]:[243 Admin]])</f>
        <v>0</v>
      </c>
    </row>
    <row r="97" spans="1:6" ht="15">
      <c r="A97" s="80"/>
      <c r="B97" s="123"/>
      <c r="C97" s="124"/>
      <c r="D97" s="85"/>
      <c r="E97" s="86"/>
      <c r="F97" s="83">
        <f>SUM(Table356212131450122[[#This Row],[243 Program]:[243 Admin]])</f>
        <v>0</v>
      </c>
    </row>
    <row r="98" spans="1:6" ht="15">
      <c r="A98" s="80"/>
      <c r="B98" s="123"/>
      <c r="C98" s="124"/>
      <c r="D98" s="85"/>
      <c r="E98" s="86"/>
      <c r="F98" s="83">
        <f>SUM(Table356212131450122[[#This Row],[243 Program]:[243 Admin]])</f>
        <v>0</v>
      </c>
    </row>
    <row r="99" spans="1:6" ht="15">
      <c r="A99" s="80"/>
      <c r="B99" s="123"/>
      <c r="C99" s="124"/>
      <c r="D99" s="85"/>
      <c r="E99" s="86"/>
      <c r="F99" s="83">
        <f>SUM(Table356212131450122[[#This Row],[243 Program]:[243 Admin]])</f>
        <v>0</v>
      </c>
    </row>
    <row r="100" spans="1:6" ht="15">
      <c r="A100" s="80"/>
      <c r="B100" s="123"/>
      <c r="C100" s="124"/>
      <c r="D100" s="85"/>
      <c r="E100" s="86"/>
      <c r="F100" s="83">
        <f>SUM(Table356212131450122[[#This Row],[243 Program]:[243 Admin]])</f>
        <v>0</v>
      </c>
    </row>
    <row r="101" spans="1:6" ht="15">
      <c r="A101" s="80"/>
      <c r="B101" s="123"/>
      <c r="C101" s="124"/>
      <c r="D101" s="85"/>
      <c r="E101" s="86"/>
      <c r="F101" s="83">
        <f>SUM(Table356212131450122[[#This Row],[243 Program]:[243 Admin]])</f>
        <v>0</v>
      </c>
    </row>
    <row r="102" spans="1:6" ht="15">
      <c r="A102" s="80"/>
      <c r="B102" s="123"/>
      <c r="C102" s="124"/>
      <c r="D102" s="85"/>
      <c r="E102" s="86"/>
      <c r="F102" s="83">
        <f>SUM(Table356212131450122[[#This Row],[243 Program]:[243 Admin]])</f>
        <v>0</v>
      </c>
    </row>
    <row r="103" spans="1:6" ht="15">
      <c r="A103" s="80"/>
      <c r="B103" s="123"/>
      <c r="C103" s="124"/>
      <c r="D103" s="85"/>
      <c r="E103" s="86"/>
      <c r="F103" s="83">
        <f>SUM(Table356212131450122[[#This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SUM(Table35621213141551123[[#This Row],[243 Program]:[243 Admin]])</f>
        <v>0</v>
      </c>
    </row>
    <row r="110" spans="1:6" ht="15">
      <c r="A110" s="80"/>
      <c r="B110" s="123"/>
      <c r="C110" s="124"/>
      <c r="D110" s="85"/>
      <c r="E110" s="86"/>
      <c r="F110" s="83">
        <f>SUM(Table35621213141551123[[#This Row],[243 Program]:[243 Admin]])</f>
        <v>0</v>
      </c>
    </row>
    <row r="111" spans="1:6" ht="15">
      <c r="A111" s="80"/>
      <c r="B111" s="123"/>
      <c r="C111" s="124"/>
      <c r="D111" s="85"/>
      <c r="E111" s="86"/>
      <c r="F111" s="83">
        <f>SUM(Table35621213141551123[[#This Row],[243 Program]:[243 Admin]])</f>
        <v>0</v>
      </c>
    </row>
    <row r="112" spans="1:6" ht="15">
      <c r="A112" s="80"/>
      <c r="B112" s="123"/>
      <c r="C112" s="124"/>
      <c r="D112" s="85"/>
      <c r="E112" s="86"/>
      <c r="F112" s="83">
        <f>SUM(Table35621213141551123[[#This Row],[243 Program]:[243 Admin]])</f>
        <v>0</v>
      </c>
    </row>
    <row r="113" spans="1:6" ht="15">
      <c r="A113" s="80"/>
      <c r="B113" s="123"/>
      <c r="C113" s="124"/>
      <c r="D113" s="85"/>
      <c r="E113" s="86"/>
      <c r="F113" s="83">
        <f>SUM(Table35621213141551123[[#This Row],[243 Program]:[243 Admin]])</f>
        <v>0</v>
      </c>
    </row>
    <row r="114" spans="1:6" ht="15">
      <c r="A114" s="80"/>
      <c r="B114" s="123"/>
      <c r="C114" s="124"/>
      <c r="D114" s="85"/>
      <c r="E114" s="86"/>
      <c r="F114" s="83">
        <f>SUM(Table35621213141551123[[#This Row],[243 Program]:[243 Admin]])</f>
        <v>0</v>
      </c>
    </row>
    <row r="115" spans="1:6" ht="15">
      <c r="A115" s="80"/>
      <c r="B115" s="123"/>
      <c r="C115" s="124"/>
      <c r="D115" s="85"/>
      <c r="E115" s="86"/>
      <c r="F115" s="83">
        <f>SUM(Table35621213141551123[[#This Row],[243 Program]:[243 Admin]])</f>
        <v>0</v>
      </c>
    </row>
    <row r="116" spans="1:6" ht="15">
      <c r="A116" s="80"/>
      <c r="B116" s="123"/>
      <c r="C116" s="124"/>
      <c r="D116" s="85"/>
      <c r="E116" s="86"/>
      <c r="F116" s="83">
        <f>SUM(Table35621213141551123[[#This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SUM(Table3562121314151652124[[#This Row],[243 Program]:[243 Admin]])</f>
        <v>0</v>
      </c>
    </row>
    <row r="123" spans="1:6" ht="15">
      <c r="A123" s="80"/>
      <c r="B123" s="123"/>
      <c r="C123" s="124"/>
      <c r="D123" s="85"/>
      <c r="E123" s="86"/>
      <c r="F123" s="83">
        <f>SUM(Table3562121314151652124[[#This Row],[243 Program]:[243 Admin]])</f>
        <v>0</v>
      </c>
    </row>
    <row r="124" spans="1:6" ht="15">
      <c r="A124" s="80"/>
      <c r="B124" s="123"/>
      <c r="C124" s="124"/>
      <c r="D124" s="85"/>
      <c r="E124" s="86"/>
      <c r="F124" s="83">
        <f>SUM(Table3562121314151652124[[#This Row],[243 Program]:[243 Admin]])</f>
        <v>0</v>
      </c>
    </row>
    <row r="125" spans="1:6" ht="15">
      <c r="A125" s="80"/>
      <c r="B125" s="123"/>
      <c r="C125" s="124"/>
      <c r="D125" s="85"/>
      <c r="E125" s="86"/>
      <c r="F125" s="83">
        <f>SUM(Table3562121314151652124[[#This Row],[243 Program]:[243 Admin]])</f>
        <v>0</v>
      </c>
    </row>
    <row r="126" spans="1:6" ht="15">
      <c r="A126" s="80"/>
      <c r="B126" s="123"/>
      <c r="C126" s="124"/>
      <c r="D126" s="85"/>
      <c r="E126" s="86"/>
      <c r="F126" s="83">
        <f>SUM(Table3562121314151652124[[#This Row],[243 Program]:[243 Admin]])</f>
        <v>0</v>
      </c>
    </row>
    <row r="127" spans="1:6" ht="15">
      <c r="A127" s="80"/>
      <c r="B127" s="123"/>
      <c r="C127" s="124"/>
      <c r="D127" s="85"/>
      <c r="E127" s="86"/>
      <c r="F127" s="83">
        <f>SUM(Table3562121314151652124[[#This Row],[243 Program]:[243 Admin]])</f>
        <v>0</v>
      </c>
    </row>
    <row r="128" spans="1:6" ht="15">
      <c r="A128" s="80"/>
      <c r="B128" s="123"/>
      <c r="C128" s="124"/>
      <c r="D128" s="85"/>
      <c r="E128" s="86"/>
      <c r="F128" s="83">
        <f>SUM(Table3562121314151652124[[#This Row],[243 Program]:[243 Admin]])</f>
        <v>0</v>
      </c>
    </row>
    <row r="129" spans="1:6" ht="15">
      <c r="A129" s="80"/>
      <c r="B129" s="123"/>
      <c r="C129" s="124"/>
      <c r="D129" s="85"/>
      <c r="E129" s="86"/>
      <c r="F129" s="83">
        <f>SUM(Table3562121314151652124[[#This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4"/>
    <tablePart r:id="rId7"/>
    <tablePart r:id="rId2"/>
    <tablePart r:id="rId8"/>
    <tablePart r:id="rId3"/>
    <tablePart r:id="rId6"/>
    <tablePart r:id="rId9"/>
    <tablePart r:id="rId5"/>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30"/>
  <sheetViews>
    <sheetView workbookViewId="0" topLeftCell="A39">
      <selection activeCell="A41" sqref="A41:F41"/>
    </sheetView>
  </sheetViews>
  <sheetFormatPr defaultColWidth="8.7109375" defaultRowHeight="15"/>
  <cols>
    <col min="1" max="12" width="13.8515625" style="0" customWidth="1"/>
  </cols>
  <sheetData>
    <row r="1" spans="1:12" ht="16.5" thickBot="1">
      <c r="A1" s="215" t="s">
        <v>2</v>
      </c>
      <c r="B1" s="216"/>
      <c r="C1" s="216"/>
      <c r="D1" s="216"/>
      <c r="E1" s="216"/>
      <c r="F1" s="216"/>
      <c r="G1" s="216"/>
      <c r="H1" s="216"/>
      <c r="I1" s="108"/>
      <c r="J1" s="108"/>
      <c r="K1" s="108"/>
      <c r="L1" s="108"/>
    </row>
    <row r="2" spans="1:12" ht="17.25" thickBot="1" thickTop="1">
      <c r="A2" s="217" t="s">
        <v>76</v>
      </c>
      <c r="B2" s="218"/>
      <c r="C2" s="218"/>
      <c r="D2" s="218"/>
      <c r="E2" s="219"/>
      <c r="F2" s="220" t="s">
        <v>77</v>
      </c>
      <c r="G2" s="221"/>
      <c r="H2" s="221"/>
      <c r="I2" s="108"/>
      <c r="J2" s="108"/>
      <c r="K2" s="108"/>
      <c r="L2" s="108"/>
    </row>
    <row r="3" spans="1:8" ht="31.5" thickBot="1" thickTop="1">
      <c r="A3" s="72" t="s">
        <v>78</v>
      </c>
      <c r="B3" s="73" t="s">
        <v>79</v>
      </c>
      <c r="C3" s="74" t="s">
        <v>80</v>
      </c>
      <c r="D3" s="74" t="s">
        <v>81</v>
      </c>
      <c r="E3" s="75" t="s">
        <v>82</v>
      </c>
      <c r="F3" s="76" t="s">
        <v>95</v>
      </c>
      <c r="G3" s="77" t="s">
        <v>96</v>
      </c>
      <c r="H3" s="79" t="s">
        <v>83</v>
      </c>
    </row>
    <row r="4" spans="1:8" ht="15.75" thickTop="1">
      <c r="A4" s="80"/>
      <c r="B4" s="81"/>
      <c r="C4" s="82"/>
      <c r="D4" s="82"/>
      <c r="E4" s="83">
        <f>Table3356298[[#This Row],[Monthly Salary]]+Table3356298[[#This Row],[Monthly Benefits]]</f>
        <v>0</v>
      </c>
      <c r="F4" s="82"/>
      <c r="G4" s="84"/>
      <c r="H4" s="87">
        <f>SUM(Table3356298[[#This Row],[243 Program ]:[243 Admin]])</f>
        <v>0</v>
      </c>
    </row>
    <row r="5" spans="1:8" ht="15">
      <c r="A5" s="80"/>
      <c r="B5" s="81"/>
      <c r="C5" s="82"/>
      <c r="D5" s="82"/>
      <c r="E5" s="83">
        <f>Table3356298[[#This Row],[Monthly Salary]]+Table3356298[[#This Row],[Monthly Benefits]]</f>
        <v>0</v>
      </c>
      <c r="F5" s="82"/>
      <c r="G5" s="84"/>
      <c r="H5" s="87">
        <f>SUM(Table3356298[[#This Row],[243 Program ]:[243 Admin]])</f>
        <v>0</v>
      </c>
    </row>
    <row r="6" spans="1:8" ht="15">
      <c r="A6" s="80"/>
      <c r="B6" s="81"/>
      <c r="C6" s="82"/>
      <c r="D6" s="82"/>
      <c r="E6" s="83">
        <f>Table3356298[[#This Row],[Monthly Salary]]+Table3356298[[#This Row],[Monthly Benefits]]</f>
        <v>0</v>
      </c>
      <c r="F6" s="82"/>
      <c r="G6" s="84"/>
      <c r="H6" s="87">
        <f>SUM(Table3356298[[#This Row],[243 Program ]:[243 Admin]])</f>
        <v>0</v>
      </c>
    </row>
    <row r="7" spans="1:8" ht="15">
      <c r="A7" s="80"/>
      <c r="B7" s="81"/>
      <c r="C7" s="82"/>
      <c r="D7" s="82"/>
      <c r="E7" s="83">
        <f>Table3356298[[#This Row],[Monthly Salary]]+Table3356298[[#This Row],[Monthly Benefits]]</f>
        <v>0</v>
      </c>
      <c r="F7" s="82"/>
      <c r="G7" s="84"/>
      <c r="H7" s="87">
        <f>SUM(Table3356298[[#This Row],[243 Program ]:[243 Admin]])</f>
        <v>0</v>
      </c>
    </row>
    <row r="8" spans="1:8" ht="15">
      <c r="A8" s="80"/>
      <c r="B8" s="81"/>
      <c r="C8" s="82"/>
      <c r="D8" s="82"/>
      <c r="E8" s="83">
        <f>Table3356298[[#This Row],[Monthly Salary]]+Table3356298[[#This Row],[Monthly Benefits]]</f>
        <v>0</v>
      </c>
      <c r="F8" s="82"/>
      <c r="G8" s="84"/>
      <c r="H8" s="87">
        <f>SUM(Table3356298[[#This Row],[243 Program ]:[243 Admin]])</f>
        <v>0</v>
      </c>
    </row>
    <row r="9" spans="1:8" ht="15">
      <c r="A9" s="80"/>
      <c r="B9" s="81"/>
      <c r="C9" s="82"/>
      <c r="D9" s="82"/>
      <c r="E9" s="83">
        <f>Table3356298[[#This Row],[Monthly Salary]]+Table3356298[[#This Row],[Monthly Benefits]]</f>
        <v>0</v>
      </c>
      <c r="F9" s="82"/>
      <c r="G9" s="84"/>
      <c r="H9" s="87">
        <f>SUM(Table3356298[[#This Row],[243 Program ]:[243 Admin]])</f>
        <v>0</v>
      </c>
    </row>
    <row r="10" spans="1:8" ht="15">
      <c r="A10" s="80"/>
      <c r="B10" s="81"/>
      <c r="C10" s="82"/>
      <c r="D10" s="82"/>
      <c r="E10" s="83">
        <f>Table3356298[[#This Row],[Monthly Salary]]+Table3356298[[#This Row],[Monthly Benefits]]</f>
        <v>0</v>
      </c>
      <c r="F10" s="82"/>
      <c r="G10" s="84"/>
      <c r="H10" s="87">
        <f>SUM(Table3356298[[#This Row],[243 Program ]:[243 Admin]])</f>
        <v>0</v>
      </c>
    </row>
    <row r="11" spans="1:8" ht="15">
      <c r="A11" s="80"/>
      <c r="B11" s="81"/>
      <c r="C11" s="82"/>
      <c r="D11" s="82"/>
      <c r="E11" s="83">
        <f>Table3356298[[#This Row],[Monthly Salary]]+Table3356298[[#This Row],[Monthly Benefits]]</f>
        <v>0</v>
      </c>
      <c r="F11" s="82"/>
      <c r="G11" s="84"/>
      <c r="H11" s="87">
        <f>SUM(Table3356298[[#This Row],[243 Program ]:[243 Admin]])</f>
        <v>0</v>
      </c>
    </row>
    <row r="12" spans="1:8" ht="15">
      <c r="A12" s="80"/>
      <c r="B12" s="81"/>
      <c r="C12" s="82"/>
      <c r="D12" s="82"/>
      <c r="E12" s="83">
        <f>Table3356298[[#This Row],[Monthly Salary]]+Table3356298[[#This Row],[Monthly Benefits]]</f>
        <v>0</v>
      </c>
      <c r="F12" s="82"/>
      <c r="G12" s="84"/>
      <c r="H12" s="87">
        <f>SUM(Table3356298[[#This Row],[243 Program ]:[243 Admin]])</f>
        <v>0</v>
      </c>
    </row>
    <row r="13" spans="1:8" ht="15">
      <c r="A13" s="80"/>
      <c r="B13" s="81"/>
      <c r="C13" s="82"/>
      <c r="D13" s="82"/>
      <c r="E13" s="83">
        <f>Table3356298[[#This Row],[Monthly Salary]]+Table3356298[[#This Row],[Monthly Benefits]]</f>
        <v>0</v>
      </c>
      <c r="F13" s="82"/>
      <c r="G13" s="84"/>
      <c r="H13" s="87">
        <f>SUM(Table3356298[[#This Row],[243 Program ]:[243 Admin]])</f>
        <v>0</v>
      </c>
    </row>
    <row r="14" spans="1:8" ht="15">
      <c r="A14" s="80"/>
      <c r="B14" s="81"/>
      <c r="C14" s="82"/>
      <c r="D14" s="82"/>
      <c r="E14" s="83">
        <f>Table3356298[[#This Row],[Monthly Salary]]+Table3356298[[#This Row],[Monthly Benefits]]</f>
        <v>0</v>
      </c>
      <c r="F14" s="82"/>
      <c r="G14" s="84"/>
      <c r="H14" s="87">
        <f>SUM(Table3356298[[#This Row],[243 Program ]:[243 Admin]])</f>
        <v>0</v>
      </c>
    </row>
    <row r="15" spans="1:8" ht="15">
      <c r="A15" s="80"/>
      <c r="B15" s="81"/>
      <c r="C15" s="82"/>
      <c r="D15" s="82"/>
      <c r="E15" s="83">
        <f>Table3356298[[#This Row],[Monthly Salary]]+Table3356298[[#This Row],[Monthly Benefits]]</f>
        <v>0</v>
      </c>
      <c r="F15" s="82"/>
      <c r="G15" s="84"/>
      <c r="H15" s="87">
        <f>SUM(Table3356298[[#This Row],[243 Program ]:[243 Admin]])</f>
        <v>0</v>
      </c>
    </row>
    <row r="16" spans="1:8" ht="15">
      <c r="A16" s="80"/>
      <c r="B16" s="81"/>
      <c r="C16" s="82"/>
      <c r="D16" s="82"/>
      <c r="E16" s="83">
        <f>Table3356298[[#This Row],[Monthly Salary]]+Table3356298[[#This Row],[Monthly Benefits]]</f>
        <v>0</v>
      </c>
      <c r="F16" s="82"/>
      <c r="G16" s="84"/>
      <c r="H16" s="87">
        <f>SUM(Table3356298[[#This Row],[243 Program ]:[243 Admin]])</f>
        <v>0</v>
      </c>
    </row>
    <row r="17" spans="1:8" ht="15">
      <c r="A17" s="80"/>
      <c r="B17" s="81"/>
      <c r="C17" s="82"/>
      <c r="D17" s="82"/>
      <c r="E17" s="83">
        <f>Table3356298[[#This Row],[Monthly Salary]]+Table3356298[[#This Row],[Monthly Benefits]]</f>
        <v>0</v>
      </c>
      <c r="F17" s="82"/>
      <c r="G17" s="84"/>
      <c r="H17" s="87">
        <f>SUM(Table3356298[[#This Row],[243 Program ]:[243 Admin]])</f>
        <v>0</v>
      </c>
    </row>
    <row r="18" spans="1:8" ht="15">
      <c r="A18" s="80"/>
      <c r="B18" s="81"/>
      <c r="C18" s="82"/>
      <c r="D18" s="82"/>
      <c r="E18" s="83">
        <f>Table3356298[[#This Row],[Monthly Salary]]+Table3356298[[#This Row],[Monthly Benefits]]</f>
        <v>0</v>
      </c>
      <c r="F18" s="82"/>
      <c r="G18" s="84"/>
      <c r="H18" s="87">
        <f>SUM(Table3356298[[#This Row],[243 Program ]:[243 Admin]])</f>
        <v>0</v>
      </c>
    </row>
    <row r="19" spans="1:8" ht="15">
      <c r="A19" s="88"/>
      <c r="B19" s="89"/>
      <c r="C19" s="90"/>
      <c r="D19" s="90"/>
      <c r="E19" s="91">
        <f>Table3356298[[#This Row],[Monthly Salary]]+Table3356298[[#This Row],[Monthly Benefits]]</f>
        <v>0</v>
      </c>
      <c r="F19" s="90"/>
      <c r="G19" s="92"/>
      <c r="H19" s="87">
        <f>SUM(Table3356298[[#This Row],[243 Program ]:[243 Admin]])</f>
        <v>0</v>
      </c>
    </row>
    <row r="20" spans="1:8" ht="15">
      <c r="A20" s="93" t="s">
        <v>12</v>
      </c>
      <c r="B20" s="93"/>
      <c r="C20" s="94">
        <f>SUM(C4:C19)</f>
        <v>0</v>
      </c>
      <c r="D20" s="94">
        <f>SUM(D4:D19)</f>
        <v>0</v>
      </c>
      <c r="E20" s="94">
        <f>SUM(E4:E19)</f>
        <v>0</v>
      </c>
      <c r="F20" s="94">
        <f aca="true" t="shared" si="0" ref="F20:G20">SUM(F4:F19)</f>
        <v>0</v>
      </c>
      <c r="G20" s="94">
        <f t="shared" si="0"/>
        <v>0</v>
      </c>
      <c r="H20" s="94">
        <f>SUM(H4:H19)</f>
        <v>0</v>
      </c>
    </row>
    <row r="21" spans="1:12" ht="15">
      <c r="A21" s="95"/>
      <c r="B21" s="95"/>
      <c r="C21" s="96"/>
      <c r="D21" s="96"/>
      <c r="E21" s="97"/>
      <c r="F21" s="98"/>
      <c r="G21" s="98"/>
      <c r="H21" s="98"/>
      <c r="I21" s="98"/>
      <c r="J21" s="98"/>
      <c r="K21" s="98"/>
      <c r="L21" s="97"/>
    </row>
    <row r="22" spans="1:13" ht="15.75">
      <c r="A22" s="222" t="s">
        <v>3</v>
      </c>
      <c r="B22" s="188"/>
      <c r="C22" s="188"/>
      <c r="D22" s="188"/>
      <c r="E22" s="188"/>
      <c r="F22" s="188"/>
      <c r="G22" s="188"/>
      <c r="H22" s="188"/>
      <c r="I22" s="188"/>
      <c r="J22" s="108"/>
      <c r="K22" s="108"/>
      <c r="L22" s="108"/>
      <c r="M22" s="108"/>
    </row>
    <row r="23" spans="1:13" ht="16.5" thickBot="1">
      <c r="A23" s="223" t="s">
        <v>76</v>
      </c>
      <c r="B23" s="224"/>
      <c r="C23" s="224"/>
      <c r="D23" s="224"/>
      <c r="E23" s="224"/>
      <c r="F23" s="224"/>
      <c r="G23" s="129" t="s">
        <v>84</v>
      </c>
      <c r="H23" s="129"/>
      <c r="I23" s="129"/>
      <c r="J23" s="108"/>
      <c r="K23" s="108"/>
      <c r="L23" s="108"/>
      <c r="M23" s="108"/>
    </row>
    <row r="24" spans="1:9" ht="30.75" thickTop="1">
      <c r="A24" s="99" t="s">
        <v>78</v>
      </c>
      <c r="B24" s="74" t="s">
        <v>79</v>
      </c>
      <c r="C24" s="74" t="s">
        <v>85</v>
      </c>
      <c r="D24" s="74" t="s">
        <v>86</v>
      </c>
      <c r="E24" s="100" t="s">
        <v>87</v>
      </c>
      <c r="F24" s="75" t="s">
        <v>82</v>
      </c>
      <c r="G24" s="99" t="s">
        <v>97</v>
      </c>
      <c r="H24" s="75" t="s">
        <v>96</v>
      </c>
      <c r="I24" s="100" t="s">
        <v>83</v>
      </c>
    </row>
    <row r="25" spans="1:9" ht="15">
      <c r="A25" s="80"/>
      <c r="B25" s="101"/>
      <c r="C25" s="101"/>
      <c r="D25" s="102"/>
      <c r="E25" s="103"/>
      <c r="F25" s="83">
        <f>(Table35366399[[#This Row],[Hours Worked]]*Table35366399[[#This Row],[Hourly Rate]])+Table35366399[[#This Row],[Benefits]]</f>
        <v>0</v>
      </c>
      <c r="G25" s="85"/>
      <c r="H25" s="84"/>
      <c r="I25" s="104">
        <f>SUM(Table35366399[[#This Row],[243 Program]:[243 Admin]])</f>
        <v>0</v>
      </c>
    </row>
    <row r="26" spans="1:9" ht="15">
      <c r="A26" s="80"/>
      <c r="B26" s="101"/>
      <c r="C26" s="101"/>
      <c r="D26" s="102"/>
      <c r="E26" s="103"/>
      <c r="F26" s="83">
        <f>(Table35366399[[#This Row],[Hours Worked]]*Table35366399[[#This Row],[Hourly Rate]])+Table35366399[[#This Row],[Benefits]]</f>
        <v>0</v>
      </c>
      <c r="G26" s="85"/>
      <c r="H26" s="84"/>
      <c r="I26" s="104">
        <f>SUM(Table35366399[[#This Row],[243 Program]:[243 Admin]])</f>
        <v>0</v>
      </c>
    </row>
    <row r="27" spans="1:9" ht="15">
      <c r="A27" s="80"/>
      <c r="B27" s="101"/>
      <c r="C27" s="101"/>
      <c r="D27" s="102"/>
      <c r="E27" s="103"/>
      <c r="F27" s="83">
        <f>(Table35366399[[#This Row],[Hours Worked]]*Table35366399[[#This Row],[Hourly Rate]])+Table35366399[[#This Row],[Benefits]]</f>
        <v>0</v>
      </c>
      <c r="G27" s="85"/>
      <c r="H27" s="84"/>
      <c r="I27" s="104">
        <f>SUM(Table35366399[[#This Row],[243 Program]:[243 Admin]])</f>
        <v>0</v>
      </c>
    </row>
    <row r="28" spans="1:9" ht="15">
      <c r="A28" s="80"/>
      <c r="B28" s="101"/>
      <c r="C28" s="101"/>
      <c r="D28" s="102"/>
      <c r="E28" s="103"/>
      <c r="F28" s="83">
        <f>(Table35366399[[#This Row],[Hours Worked]]*Table35366399[[#This Row],[Hourly Rate]])+Table35366399[[#This Row],[Benefits]]</f>
        <v>0</v>
      </c>
      <c r="G28" s="85"/>
      <c r="H28" s="84"/>
      <c r="I28" s="104">
        <f>SUM(Table35366399[[#This Row],[243 Program]:[243 Admin]])</f>
        <v>0</v>
      </c>
    </row>
    <row r="29" spans="1:9" ht="15">
      <c r="A29" s="80"/>
      <c r="B29" s="101"/>
      <c r="C29" s="101"/>
      <c r="D29" s="102"/>
      <c r="E29" s="103"/>
      <c r="F29" s="83">
        <f>(Table35366399[[#This Row],[Hours Worked]]*Table35366399[[#This Row],[Hourly Rate]])+Table35366399[[#This Row],[Benefits]]</f>
        <v>0</v>
      </c>
      <c r="G29" s="85"/>
      <c r="H29" s="84"/>
      <c r="I29" s="104">
        <f>SUM(Table35366399[[#This Row],[243 Program]:[243 Admin]])</f>
        <v>0</v>
      </c>
    </row>
    <row r="30" spans="1:9" ht="15">
      <c r="A30" s="80"/>
      <c r="B30" s="101"/>
      <c r="C30" s="101"/>
      <c r="D30" s="102"/>
      <c r="E30" s="103"/>
      <c r="F30" s="83">
        <f>(Table35366399[[#This Row],[Hours Worked]]*Table35366399[[#This Row],[Hourly Rate]])+Table35366399[[#This Row],[Benefits]]</f>
        <v>0</v>
      </c>
      <c r="G30" s="85"/>
      <c r="H30" s="84"/>
      <c r="I30" s="104">
        <f>SUM(Table35366399[[#This Row],[243 Program]:[243 Admin]])</f>
        <v>0</v>
      </c>
    </row>
    <row r="31" spans="1:9" ht="15">
      <c r="A31" s="80"/>
      <c r="B31" s="101"/>
      <c r="C31" s="101"/>
      <c r="D31" s="102"/>
      <c r="E31" s="103"/>
      <c r="F31" s="83">
        <f>(Table35366399[[#This Row],[Hours Worked]]*Table35366399[[#This Row],[Hourly Rate]])+Table35366399[[#This Row],[Benefits]]</f>
        <v>0</v>
      </c>
      <c r="G31" s="85"/>
      <c r="H31" s="84"/>
      <c r="I31" s="104">
        <f>SUM(Table35366399[[#This Row],[243 Program]:[243 Admin]])</f>
        <v>0</v>
      </c>
    </row>
    <row r="32" spans="1:9" ht="15">
      <c r="A32" s="80"/>
      <c r="B32" s="101"/>
      <c r="C32" s="101"/>
      <c r="D32" s="102"/>
      <c r="E32" s="103"/>
      <c r="F32" s="83">
        <f>(Table35366399[[#This Row],[Hours Worked]]*Table35366399[[#This Row],[Hourly Rate]])+Table35366399[[#This Row],[Benefits]]</f>
        <v>0</v>
      </c>
      <c r="G32" s="85"/>
      <c r="H32" s="84"/>
      <c r="I32" s="104">
        <f>SUM(Table35366399[[#This Row],[243 Program]:[243 Admin]])</f>
        <v>0</v>
      </c>
    </row>
    <row r="33" spans="1:9" ht="15">
      <c r="A33" s="80"/>
      <c r="B33" s="101"/>
      <c r="C33" s="101"/>
      <c r="D33" s="102"/>
      <c r="E33" s="103"/>
      <c r="F33" s="83">
        <f>(Table35366399[[#This Row],[Hours Worked]]*Table35366399[[#This Row],[Hourly Rate]])+Table35366399[[#This Row],[Benefits]]</f>
        <v>0</v>
      </c>
      <c r="G33" s="85"/>
      <c r="H33" s="84"/>
      <c r="I33" s="104">
        <f>SUM(Table35366399[[#This Row],[243 Program]:[243 Admin]])</f>
        <v>0</v>
      </c>
    </row>
    <row r="34" spans="1:9" ht="15">
      <c r="A34" s="80"/>
      <c r="B34" s="101"/>
      <c r="C34" s="101"/>
      <c r="D34" s="102"/>
      <c r="E34" s="103"/>
      <c r="F34" s="83">
        <f>(Table35366399[[#This Row],[Hours Worked]]*Table35366399[[#This Row],[Hourly Rate]])+Table35366399[[#This Row],[Benefits]]</f>
        <v>0</v>
      </c>
      <c r="G34" s="85"/>
      <c r="H34" s="84"/>
      <c r="I34" s="104">
        <f>SUM(Table35366399[[#This Row],[243 Program]:[243 Admin]])</f>
        <v>0</v>
      </c>
    </row>
    <row r="35" spans="1:9" ht="15">
      <c r="A35" s="80"/>
      <c r="B35" s="101"/>
      <c r="C35" s="101"/>
      <c r="D35" s="102"/>
      <c r="E35" s="103"/>
      <c r="F35" s="83">
        <f>(Table35366399[[#This Row],[Hours Worked]]*Table35366399[[#This Row],[Hourly Rate]])+Table35366399[[#This Row],[Benefits]]</f>
        <v>0</v>
      </c>
      <c r="G35" s="85"/>
      <c r="H35" s="84"/>
      <c r="I35" s="104">
        <f>SUM(Table35366399[[#This Row],[243 Program]:[243 Admin]])</f>
        <v>0</v>
      </c>
    </row>
    <row r="36" spans="1:9" ht="15">
      <c r="A36" s="80"/>
      <c r="B36" s="101"/>
      <c r="C36" s="101"/>
      <c r="D36" s="102"/>
      <c r="E36" s="103"/>
      <c r="F36" s="83">
        <f>(Table35366399[[#This Row],[Hours Worked]]*Table35366399[[#This Row],[Hourly Rate]])+Table35366399[[#This Row],[Benefits]]</f>
        <v>0</v>
      </c>
      <c r="G36" s="85"/>
      <c r="H36" s="84"/>
      <c r="I36" s="104">
        <f>SUM(Table35366399[[#This Row],[243 Program]:[243 Admin]])</f>
        <v>0</v>
      </c>
    </row>
    <row r="37" spans="1:9" ht="15">
      <c r="A37" s="80"/>
      <c r="B37" s="101"/>
      <c r="C37" s="101"/>
      <c r="D37" s="102"/>
      <c r="E37" s="103"/>
      <c r="F37" s="83">
        <f>(Table35366399[[#This Row],[Hours Worked]]*Table35366399[[#This Row],[Hourly Rate]])+Table35366399[[#This Row],[Benefits]]</f>
        <v>0</v>
      </c>
      <c r="G37" s="85"/>
      <c r="H37" s="84"/>
      <c r="I37" s="104">
        <f>SUM(Table35366399[[#This Row],[243 Program]:[243 Admin]])</f>
        <v>0</v>
      </c>
    </row>
    <row r="38" spans="1:9" ht="15.75" thickBot="1">
      <c r="A38" s="105" t="s">
        <v>12</v>
      </c>
      <c r="B38" s="106"/>
      <c r="C38" s="107">
        <f>SUM(C25:C37)</f>
        <v>0</v>
      </c>
      <c r="D38" s="107">
        <f aca="true" t="shared" si="1" ref="D38:I38">SUM(D25:D37)</f>
        <v>0</v>
      </c>
      <c r="E38" s="107">
        <f t="shared" si="1"/>
        <v>0</v>
      </c>
      <c r="F38" s="107">
        <f t="shared" si="1"/>
        <v>0</v>
      </c>
      <c r="G38" s="107">
        <f t="shared" si="1"/>
        <v>0</v>
      </c>
      <c r="H38" s="107">
        <f t="shared" si="1"/>
        <v>0</v>
      </c>
      <c r="I38" s="107">
        <f t="shared" si="1"/>
        <v>0</v>
      </c>
    </row>
    <row r="39" ht="16.5" thickBot="1" thickTop="1"/>
    <row r="40" spans="1:11" ht="16.5" thickTop="1">
      <c r="A40" s="213" t="s">
        <v>88</v>
      </c>
      <c r="B40" s="214"/>
      <c r="C40" s="214"/>
      <c r="D40" s="214"/>
      <c r="E40" s="214"/>
      <c r="F40" s="131"/>
      <c r="G40" s="108"/>
      <c r="H40" s="108"/>
      <c r="I40" s="108"/>
      <c r="J40" s="108"/>
      <c r="K40" s="108"/>
    </row>
    <row r="41" spans="1:11" ht="34.5" customHeight="1" thickBot="1">
      <c r="A41" s="227" t="s">
        <v>101</v>
      </c>
      <c r="B41" s="228"/>
      <c r="C41" s="228"/>
      <c r="D41" s="228"/>
      <c r="E41" s="228"/>
      <c r="F41" s="228"/>
      <c r="G41" s="109"/>
      <c r="H41" s="109"/>
      <c r="I41" s="109"/>
      <c r="J41" s="109"/>
      <c r="K41" s="109"/>
    </row>
    <row r="42" spans="1:11" ht="17.25" thickBot="1" thickTop="1">
      <c r="A42" s="229" t="s">
        <v>89</v>
      </c>
      <c r="B42" s="230"/>
      <c r="C42" s="230"/>
      <c r="D42" s="130" t="s">
        <v>84</v>
      </c>
      <c r="E42" s="130"/>
      <c r="F42" s="130"/>
      <c r="G42" s="108"/>
      <c r="H42" s="108"/>
      <c r="I42" s="108"/>
      <c r="J42" s="108"/>
      <c r="K42" s="108"/>
    </row>
    <row r="43" spans="1:6" ht="31.5" thickBot="1" thickTop="1">
      <c r="A43" s="110" t="s">
        <v>90</v>
      </c>
      <c r="B43" s="111" t="s">
        <v>91</v>
      </c>
      <c r="C43" s="111" t="s">
        <v>53</v>
      </c>
      <c r="D43" s="112" t="s">
        <v>97</v>
      </c>
      <c r="E43" s="113" t="s">
        <v>96</v>
      </c>
      <c r="F43" s="134" t="s">
        <v>92</v>
      </c>
    </row>
    <row r="44" spans="1:6" ht="15.75" thickTop="1">
      <c r="A44" s="114"/>
      <c r="B44" s="115"/>
      <c r="C44" s="116"/>
      <c r="D44" s="116"/>
      <c r="E44" s="136"/>
      <c r="F44" s="138">
        <f>SUM(Table3563764100[[#This Row],[243 Program]:[243 Admin]])</f>
        <v>0</v>
      </c>
    </row>
    <row r="45" spans="1:6" ht="15">
      <c r="A45" s="80"/>
      <c r="B45" s="117"/>
      <c r="C45" s="117"/>
      <c r="D45" s="117"/>
      <c r="E45" s="124"/>
      <c r="F45" s="139">
        <f>SUM(Table3563764100[[#This Row],[243 Program]:[243 Admin]])</f>
        <v>0</v>
      </c>
    </row>
    <row r="46" spans="1:6" ht="15">
      <c r="A46" s="80"/>
      <c r="B46" s="117"/>
      <c r="C46" s="117"/>
      <c r="D46" s="117"/>
      <c r="E46" s="124"/>
      <c r="F46" s="139">
        <f>SUM(Table3563764100[[#This Row],[243 Program]:[243 Admin]])</f>
        <v>0</v>
      </c>
    </row>
    <row r="47" spans="1:6" ht="15">
      <c r="A47" s="80"/>
      <c r="B47" s="117"/>
      <c r="C47" s="117"/>
      <c r="D47" s="117"/>
      <c r="E47" s="124"/>
      <c r="F47" s="139">
        <f>SUM(Table3563764100[[#This Row],[243 Program]:[243 Admin]])</f>
        <v>0</v>
      </c>
    </row>
    <row r="48" spans="1:6" ht="15">
      <c r="A48" s="80"/>
      <c r="B48" s="118"/>
      <c r="C48" s="117"/>
      <c r="D48" s="117"/>
      <c r="E48" s="124"/>
      <c r="F48" s="139">
        <f>SUM(Table3563764100[[#This Row],[243 Program]:[243 Admin]])</f>
        <v>0</v>
      </c>
    </row>
    <row r="49" spans="1:6" ht="15">
      <c r="A49" s="80"/>
      <c r="B49" s="118"/>
      <c r="C49" s="117"/>
      <c r="D49" s="117"/>
      <c r="E49" s="124"/>
      <c r="F49" s="139">
        <f>SUM(Table3563764100[[#This Row],[243 Program]:[243 Admin]])</f>
        <v>0</v>
      </c>
    </row>
    <row r="50" spans="1:6" ht="15">
      <c r="A50" s="80"/>
      <c r="B50" s="118"/>
      <c r="C50" s="117"/>
      <c r="D50" s="117"/>
      <c r="E50" s="124"/>
      <c r="F50" s="139">
        <f>SUM(Table3563764100[[#This Row],[243 Program]:[243 Admin]])</f>
        <v>0</v>
      </c>
    </row>
    <row r="51" spans="1:6" ht="15">
      <c r="A51" s="80"/>
      <c r="B51" s="118"/>
      <c r="C51" s="117"/>
      <c r="D51" s="117"/>
      <c r="E51" s="124"/>
      <c r="F51" s="139">
        <f>SUM(Table3563764100[[#This Row],[243 Program]:[243 Admin]])</f>
        <v>0</v>
      </c>
    </row>
    <row r="52" spans="1:7" ht="16.5" thickBot="1">
      <c r="A52" s="105" t="s">
        <v>12</v>
      </c>
      <c r="B52" s="119"/>
      <c r="C52" s="119">
        <f aca="true" t="shared" si="2" ref="C52:E52">SUM(C44:C51)</f>
        <v>0</v>
      </c>
      <c r="D52" s="119">
        <f t="shared" si="2"/>
        <v>0</v>
      </c>
      <c r="E52" s="137">
        <f t="shared" si="2"/>
        <v>0</v>
      </c>
      <c r="F52" s="127">
        <f>SUM(F44:F51)</f>
        <v>0</v>
      </c>
      <c r="G52" s="120"/>
    </row>
    <row r="53" spans="1:11" ht="16.5" thickTop="1">
      <c r="A53" s="132"/>
      <c r="B53" s="133"/>
      <c r="C53" s="133"/>
      <c r="D53" s="133"/>
      <c r="E53" s="133"/>
      <c r="F53" s="135"/>
      <c r="K53" s="120"/>
    </row>
    <row r="54" spans="1:10" ht="16.5" thickBot="1">
      <c r="A54" s="225" t="s">
        <v>5</v>
      </c>
      <c r="B54" s="226"/>
      <c r="C54" s="226"/>
      <c r="D54" s="226"/>
      <c r="E54" s="226"/>
      <c r="F54" s="226"/>
      <c r="G54" s="108"/>
      <c r="H54" s="108"/>
      <c r="I54" s="108"/>
      <c r="J54" s="108"/>
    </row>
    <row r="55" spans="1:10" ht="17.25" thickBot="1" thickTop="1">
      <c r="A55" s="231" t="s">
        <v>89</v>
      </c>
      <c r="B55" s="232"/>
      <c r="C55" s="233"/>
      <c r="D55" s="234" t="s">
        <v>84</v>
      </c>
      <c r="E55" s="235"/>
      <c r="F55" s="235"/>
      <c r="G55" s="108"/>
      <c r="H55" s="108"/>
      <c r="I55" s="108"/>
      <c r="J55" s="108"/>
    </row>
    <row r="56" spans="1:6" ht="30.75" thickTop="1">
      <c r="A56" s="72" t="s">
        <v>90</v>
      </c>
      <c r="B56" s="73" t="s">
        <v>91</v>
      </c>
      <c r="C56" s="121" t="s">
        <v>93</v>
      </c>
      <c r="D56" s="78" t="s">
        <v>97</v>
      </c>
      <c r="E56" s="77" t="s">
        <v>96</v>
      </c>
      <c r="F56" s="122" t="s">
        <v>83</v>
      </c>
    </row>
    <row r="57" spans="1:6" ht="15">
      <c r="A57" s="80"/>
      <c r="B57" s="123"/>
      <c r="C57" s="124"/>
      <c r="D57" s="85"/>
      <c r="E57" s="86"/>
      <c r="F57" s="83">
        <f>SUM(Table35623865101[[#This Row],[243 Program]:[243 Admin]])</f>
        <v>0</v>
      </c>
    </row>
    <row r="58" spans="1:6" ht="15">
      <c r="A58" s="80"/>
      <c r="B58" s="123"/>
      <c r="C58" s="124"/>
      <c r="D58" s="85"/>
      <c r="E58" s="86"/>
      <c r="F58" s="83">
        <f>SUM(Table35623865101[[#This Row],[243 Program]:[243 Admin]])</f>
        <v>0</v>
      </c>
    </row>
    <row r="59" spans="1:6" ht="15">
      <c r="A59" s="80"/>
      <c r="B59" s="123"/>
      <c r="C59" s="124"/>
      <c r="D59" s="85"/>
      <c r="E59" s="86"/>
      <c r="F59" s="83">
        <f>SUM(Table35623865101[[#This Row],[243 Program]:[243 Admin]])</f>
        <v>0</v>
      </c>
    </row>
    <row r="60" spans="1:6" ht="15">
      <c r="A60" s="80"/>
      <c r="B60" s="123"/>
      <c r="C60" s="124"/>
      <c r="D60" s="85"/>
      <c r="E60" s="86"/>
      <c r="F60" s="83">
        <f>SUM(Table35623865101[[#This Row],[243 Program]:[243 Admin]])</f>
        <v>0</v>
      </c>
    </row>
    <row r="61" spans="1:6" ht="15">
      <c r="A61" s="80"/>
      <c r="B61" s="123"/>
      <c r="C61" s="124"/>
      <c r="D61" s="85"/>
      <c r="E61" s="86"/>
      <c r="F61" s="83">
        <f>SUM(Table35623865101[[#This Row],[243 Program]:[243 Admin]])</f>
        <v>0</v>
      </c>
    </row>
    <row r="62" spans="1:6" ht="15">
      <c r="A62" s="80"/>
      <c r="B62" s="123"/>
      <c r="C62" s="124"/>
      <c r="D62" s="85"/>
      <c r="E62" s="86"/>
      <c r="F62" s="83">
        <f>SUM(Table35623865101[[#This Row],[243 Program]:[243 Admin]])</f>
        <v>0</v>
      </c>
    </row>
    <row r="63" spans="1:6" ht="15">
      <c r="A63" s="80"/>
      <c r="B63" s="123"/>
      <c r="C63" s="124"/>
      <c r="D63" s="85"/>
      <c r="E63" s="86"/>
      <c r="F63" s="83">
        <f>SUM(Table35623865101[[#This Row],[243 Program]:[243 Admin]])</f>
        <v>0</v>
      </c>
    </row>
    <row r="64" spans="1:6" ht="15">
      <c r="A64" s="80"/>
      <c r="B64" s="123"/>
      <c r="C64" s="124"/>
      <c r="D64" s="85"/>
      <c r="E64" s="86"/>
      <c r="F64" s="83">
        <f>SUM(Table35623865101[[#This Row],[243 Program]:[243 Admin]])</f>
        <v>0</v>
      </c>
    </row>
    <row r="65" spans="1:6" ht="15.75" thickBot="1">
      <c r="A65" s="105" t="s">
        <v>12</v>
      </c>
      <c r="B65" s="106"/>
      <c r="C65" s="125">
        <f aca="true" t="shared" si="3" ref="C65:E65">SUM(C57:C64)</f>
        <v>0</v>
      </c>
      <c r="D65" s="126">
        <f t="shared" si="3"/>
        <v>0</v>
      </c>
      <c r="E65" s="127">
        <f t="shared" si="3"/>
        <v>0</v>
      </c>
      <c r="F65" s="128">
        <f>SUM(F57:F64)</f>
        <v>0</v>
      </c>
    </row>
    <row r="66" ht="15.75" thickTop="1"/>
    <row r="67" spans="1:6" ht="16.5" thickBot="1">
      <c r="A67" s="225" t="s">
        <v>6</v>
      </c>
      <c r="B67" s="226"/>
      <c r="C67" s="226"/>
      <c r="D67" s="226"/>
      <c r="E67" s="226"/>
      <c r="F67" s="226"/>
    </row>
    <row r="68" spans="1:6" ht="17.25" thickBot="1" thickTop="1">
      <c r="A68" s="231" t="s">
        <v>89</v>
      </c>
      <c r="B68" s="232"/>
      <c r="C68" s="233"/>
      <c r="D68" s="234" t="s">
        <v>84</v>
      </c>
      <c r="E68" s="235"/>
      <c r="F68" s="235"/>
    </row>
    <row r="69" spans="1:6" ht="30.75" thickTop="1">
      <c r="A69" s="72" t="s">
        <v>90</v>
      </c>
      <c r="B69" s="73" t="s">
        <v>91</v>
      </c>
      <c r="C69" s="121" t="s">
        <v>93</v>
      </c>
      <c r="D69" s="78" t="s">
        <v>97</v>
      </c>
      <c r="E69" s="77" t="s">
        <v>96</v>
      </c>
      <c r="F69" s="122" t="s">
        <v>83</v>
      </c>
    </row>
    <row r="70" spans="1:6" ht="15">
      <c r="A70" s="80"/>
      <c r="B70" s="123"/>
      <c r="C70" s="124"/>
      <c r="D70" s="85"/>
      <c r="E70" s="86"/>
      <c r="F70" s="83">
        <f>SUM(Table3562123966102[[#This Row],[243 Program]:[243 Admin]])</f>
        <v>0</v>
      </c>
    </row>
    <row r="71" spans="1:6" ht="15">
      <c r="A71" s="80"/>
      <c r="B71" s="123"/>
      <c r="C71" s="124"/>
      <c r="D71" s="85"/>
      <c r="E71" s="86"/>
      <c r="F71" s="83">
        <f>SUM(Table3562123966102[[#This Row],[243 Program]:[243 Admin]])</f>
        <v>0</v>
      </c>
    </row>
    <row r="72" spans="1:6" ht="15">
      <c r="A72" s="80"/>
      <c r="B72" s="123"/>
      <c r="C72" s="124"/>
      <c r="D72" s="85"/>
      <c r="E72" s="86"/>
      <c r="F72" s="83">
        <f>SUM(Table3562123966102[[#This Row],[243 Program]:[243 Admin]])</f>
        <v>0</v>
      </c>
    </row>
    <row r="73" spans="1:6" ht="15">
      <c r="A73" s="80"/>
      <c r="B73" s="123"/>
      <c r="C73" s="124"/>
      <c r="D73" s="85"/>
      <c r="E73" s="86"/>
      <c r="F73" s="83">
        <f>SUM(Table3562123966102[[#This Row],[243 Program]:[243 Admin]])</f>
        <v>0</v>
      </c>
    </row>
    <row r="74" spans="1:6" ht="15">
      <c r="A74" s="80"/>
      <c r="B74" s="123"/>
      <c r="C74" s="124"/>
      <c r="D74" s="85"/>
      <c r="E74" s="86"/>
      <c r="F74" s="83">
        <f>SUM(Table3562123966102[[#This Row],[243 Program]:[243 Admin]])</f>
        <v>0</v>
      </c>
    </row>
    <row r="75" spans="1:6" ht="15">
      <c r="A75" s="80"/>
      <c r="B75" s="123"/>
      <c r="C75" s="124"/>
      <c r="D75" s="85"/>
      <c r="E75" s="86"/>
      <c r="F75" s="83">
        <f>SUM(Table3562123966102[[#This Row],[243 Program]:[243 Admin]])</f>
        <v>0</v>
      </c>
    </row>
    <row r="76" spans="1:6" ht="15">
      <c r="A76" s="80"/>
      <c r="B76" s="123"/>
      <c r="C76" s="124"/>
      <c r="D76" s="85"/>
      <c r="E76" s="86"/>
      <c r="F76" s="83">
        <f>SUM(Table3562123966102[[#This Row],[243 Program]:[243 Admin]])</f>
        <v>0</v>
      </c>
    </row>
    <row r="77" spans="1:6" ht="15">
      <c r="A77" s="80"/>
      <c r="B77" s="123"/>
      <c r="C77" s="124"/>
      <c r="D77" s="85"/>
      <c r="E77" s="86"/>
      <c r="F77" s="83">
        <f>SUM(Table3562123966102[[#This Row],[243 Program]:[243 Admin]])</f>
        <v>0</v>
      </c>
    </row>
    <row r="78" spans="1:6" ht="15.75" thickBot="1">
      <c r="A78" s="105" t="s">
        <v>12</v>
      </c>
      <c r="B78" s="106"/>
      <c r="C78" s="125">
        <f aca="true" t="shared" si="4" ref="C78:E78">SUM(C70:C77)</f>
        <v>0</v>
      </c>
      <c r="D78" s="126">
        <f t="shared" si="4"/>
        <v>0</v>
      </c>
      <c r="E78" s="127">
        <f t="shared" si="4"/>
        <v>0</v>
      </c>
      <c r="F78" s="128">
        <f>SUM(F70:F77)</f>
        <v>0</v>
      </c>
    </row>
    <row r="79" ht="15.75" thickTop="1"/>
    <row r="80" spans="1:6" ht="16.5" thickBot="1">
      <c r="A80" s="225" t="s">
        <v>98</v>
      </c>
      <c r="B80" s="226"/>
      <c r="C80" s="226"/>
      <c r="D80" s="226"/>
      <c r="E80" s="226"/>
      <c r="F80" s="226"/>
    </row>
    <row r="81" spans="1:6" ht="17.25" thickBot="1" thickTop="1">
      <c r="A81" s="231" t="s">
        <v>89</v>
      </c>
      <c r="B81" s="232"/>
      <c r="C81" s="233"/>
      <c r="D81" s="234" t="s">
        <v>84</v>
      </c>
      <c r="E81" s="235"/>
      <c r="F81" s="235"/>
    </row>
    <row r="82" spans="1:6" ht="30.75" thickTop="1">
      <c r="A82" s="72" t="s">
        <v>90</v>
      </c>
      <c r="B82" s="73" t="s">
        <v>91</v>
      </c>
      <c r="C82" s="121" t="s">
        <v>93</v>
      </c>
      <c r="D82" s="78" t="s">
        <v>97</v>
      </c>
      <c r="E82" s="77" t="s">
        <v>96</v>
      </c>
      <c r="F82" s="122" t="s">
        <v>83</v>
      </c>
    </row>
    <row r="83" spans="1:6" ht="15">
      <c r="A83" s="80"/>
      <c r="B83" s="123"/>
      <c r="C83" s="124"/>
      <c r="D83" s="85"/>
      <c r="E83" s="86"/>
      <c r="F83" s="83">
        <f>SUM(Table356212134067103[[#This Row],[243 Program]:[243 Admin]])</f>
        <v>0</v>
      </c>
    </row>
    <row r="84" spans="1:6" ht="15">
      <c r="A84" s="80"/>
      <c r="B84" s="123"/>
      <c r="C84" s="124"/>
      <c r="D84" s="85"/>
      <c r="E84" s="86"/>
      <c r="F84" s="83">
        <f>SUM(Table356212134067103[[#This Row],[243 Program]:[243 Admin]])</f>
        <v>0</v>
      </c>
    </row>
    <row r="85" spans="1:6" ht="15">
      <c r="A85" s="80"/>
      <c r="B85" s="123"/>
      <c r="C85" s="124"/>
      <c r="D85" s="85"/>
      <c r="E85" s="86"/>
      <c r="F85" s="83">
        <f>SUM(Table356212134067103[[#This Row],[243 Program]:[243 Admin]])</f>
        <v>0</v>
      </c>
    </row>
    <row r="86" spans="1:6" ht="15">
      <c r="A86" s="80"/>
      <c r="B86" s="123"/>
      <c r="C86" s="124"/>
      <c r="D86" s="85"/>
      <c r="E86" s="86"/>
      <c r="F86" s="83">
        <f>SUM(Table356212134067103[[#This Row],[243 Program]:[243 Admin]])</f>
        <v>0</v>
      </c>
    </row>
    <row r="87" spans="1:6" ht="15">
      <c r="A87" s="80"/>
      <c r="B87" s="123"/>
      <c r="C87" s="124"/>
      <c r="D87" s="85"/>
      <c r="E87" s="86"/>
      <c r="F87" s="83">
        <f>SUM(Table356212134067103[[#This Row],[243 Program]:[243 Admin]])</f>
        <v>0</v>
      </c>
    </row>
    <row r="88" spans="1:6" ht="15">
      <c r="A88" s="80"/>
      <c r="B88" s="123"/>
      <c r="C88" s="124"/>
      <c r="D88" s="85"/>
      <c r="E88" s="86"/>
      <c r="F88" s="83">
        <f>SUM(Table356212134067103[[#This Row],[243 Program]:[243 Admin]])</f>
        <v>0</v>
      </c>
    </row>
    <row r="89" spans="1:6" ht="15">
      <c r="A89" s="80"/>
      <c r="B89" s="123"/>
      <c r="C89" s="124"/>
      <c r="D89" s="85"/>
      <c r="E89" s="86"/>
      <c r="F89" s="83">
        <f>SUM(Table356212134067103[[#This Row],[243 Program]:[243 Admin]])</f>
        <v>0</v>
      </c>
    </row>
    <row r="90" spans="1:6" ht="15">
      <c r="A90" s="80"/>
      <c r="B90" s="123"/>
      <c r="C90" s="124"/>
      <c r="D90" s="85"/>
      <c r="E90" s="86"/>
      <c r="F90" s="83">
        <f>SUM(Table356212134067103[[#This Row],[243 Program]:[243 Admin]])</f>
        <v>0</v>
      </c>
    </row>
    <row r="91" spans="1:6" ht="15.75" thickBot="1">
      <c r="A91" s="105" t="s">
        <v>12</v>
      </c>
      <c r="B91" s="106"/>
      <c r="C91" s="125">
        <f aca="true" t="shared" si="5" ref="C91:E91">SUM(C83:C90)</f>
        <v>0</v>
      </c>
      <c r="D91" s="126">
        <f t="shared" si="5"/>
        <v>0</v>
      </c>
      <c r="E91" s="127">
        <f t="shared" si="5"/>
        <v>0</v>
      </c>
      <c r="F91" s="128">
        <f>SUM(F83:F90)</f>
        <v>0</v>
      </c>
    </row>
    <row r="92" ht="15.75" thickTop="1"/>
    <row r="93" spans="1:6" ht="16.5" thickBot="1">
      <c r="A93" s="225" t="s">
        <v>99</v>
      </c>
      <c r="B93" s="226"/>
      <c r="C93" s="226"/>
      <c r="D93" s="226"/>
      <c r="E93" s="226"/>
      <c r="F93" s="226"/>
    </row>
    <row r="94" spans="1:6" ht="17.25" thickBot="1" thickTop="1">
      <c r="A94" s="231" t="s">
        <v>89</v>
      </c>
      <c r="B94" s="232"/>
      <c r="C94" s="233"/>
      <c r="D94" s="234" t="s">
        <v>84</v>
      </c>
      <c r="E94" s="235"/>
      <c r="F94" s="235"/>
    </row>
    <row r="95" spans="1:6" ht="30.75" thickTop="1">
      <c r="A95" s="72" t="s">
        <v>90</v>
      </c>
      <c r="B95" s="73" t="s">
        <v>91</v>
      </c>
      <c r="C95" s="121" t="s">
        <v>93</v>
      </c>
      <c r="D95" s="78" t="s">
        <v>97</v>
      </c>
      <c r="E95" s="77" t="s">
        <v>96</v>
      </c>
      <c r="F95" s="122" t="s">
        <v>83</v>
      </c>
    </row>
    <row r="96" spans="1:6" ht="15">
      <c r="A96" s="80"/>
      <c r="B96" s="123"/>
      <c r="C96" s="124"/>
      <c r="D96" s="85"/>
      <c r="E96" s="86"/>
      <c r="F96" s="83">
        <f>SUM(Table35621213144168104[[#This Row],[243 Program]:[243 Admin]])</f>
        <v>0</v>
      </c>
    </row>
    <row r="97" spans="1:6" ht="15">
      <c r="A97" s="80"/>
      <c r="B97" s="123"/>
      <c r="C97" s="124"/>
      <c r="D97" s="85"/>
      <c r="E97" s="86"/>
      <c r="F97" s="83">
        <f>SUM(Table35621213144168104[[#This Row],[243 Program]:[243 Admin]])</f>
        <v>0</v>
      </c>
    </row>
    <row r="98" spans="1:6" ht="15">
      <c r="A98" s="80"/>
      <c r="B98" s="123"/>
      <c r="C98" s="124"/>
      <c r="D98" s="85"/>
      <c r="E98" s="86"/>
      <c r="F98" s="83">
        <f>SUM(Table35621213144168104[[#This Row],[243 Program]:[243 Admin]])</f>
        <v>0</v>
      </c>
    </row>
    <row r="99" spans="1:6" ht="15">
      <c r="A99" s="80"/>
      <c r="B99" s="123"/>
      <c r="C99" s="124"/>
      <c r="D99" s="85"/>
      <c r="E99" s="86"/>
      <c r="F99" s="83">
        <f>SUM(Table35621213144168104[[#This Row],[243 Program]:[243 Admin]])</f>
        <v>0</v>
      </c>
    </row>
    <row r="100" spans="1:6" ht="15">
      <c r="A100" s="80"/>
      <c r="B100" s="123"/>
      <c r="C100" s="124"/>
      <c r="D100" s="85"/>
      <c r="E100" s="86"/>
      <c r="F100" s="83">
        <f>SUM(Table35621213144168104[[#This Row],[243 Program]:[243 Admin]])</f>
        <v>0</v>
      </c>
    </row>
    <row r="101" spans="1:6" ht="15">
      <c r="A101" s="80"/>
      <c r="B101" s="123"/>
      <c r="C101" s="124"/>
      <c r="D101" s="85"/>
      <c r="E101" s="86"/>
      <c r="F101" s="83">
        <f>SUM(Table35621213144168104[[#This Row],[243 Program]:[243 Admin]])</f>
        <v>0</v>
      </c>
    </row>
    <row r="102" spans="1:6" ht="15">
      <c r="A102" s="80"/>
      <c r="B102" s="123"/>
      <c r="C102" s="124"/>
      <c r="D102" s="85"/>
      <c r="E102" s="86"/>
      <c r="F102" s="83">
        <f>SUM(Table35621213144168104[[#This Row],[243 Program]:[243 Admin]])</f>
        <v>0</v>
      </c>
    </row>
    <row r="103" spans="1:6" ht="15">
      <c r="A103" s="80"/>
      <c r="B103" s="123"/>
      <c r="C103" s="124"/>
      <c r="D103" s="85"/>
      <c r="E103" s="86"/>
      <c r="F103" s="83">
        <f>SUM(Table35621213144168104[[#This Row],[243 Program]:[243 Admin]])</f>
        <v>0</v>
      </c>
    </row>
    <row r="104" spans="1:6" ht="15.75" thickBot="1">
      <c r="A104" s="105" t="s">
        <v>12</v>
      </c>
      <c r="B104" s="106"/>
      <c r="C104" s="125">
        <f aca="true" t="shared" si="6" ref="C104:E104">SUM(C96:C103)</f>
        <v>0</v>
      </c>
      <c r="D104" s="126">
        <f t="shared" si="6"/>
        <v>0</v>
      </c>
      <c r="E104" s="127">
        <f t="shared" si="6"/>
        <v>0</v>
      </c>
      <c r="F104" s="128">
        <f>SUM(F96:F103)</f>
        <v>0</v>
      </c>
    </row>
    <row r="105" ht="15.75" thickTop="1"/>
    <row r="106" spans="1:6" ht="16.5" thickBot="1">
      <c r="A106" s="225" t="s">
        <v>9</v>
      </c>
      <c r="B106" s="226"/>
      <c r="C106" s="226"/>
      <c r="D106" s="226"/>
      <c r="E106" s="226"/>
      <c r="F106" s="226"/>
    </row>
    <row r="107" spans="1:6" ht="17.25" thickBot="1" thickTop="1">
      <c r="A107" s="231" t="s">
        <v>89</v>
      </c>
      <c r="B107" s="232"/>
      <c r="C107" s="233"/>
      <c r="D107" s="234" t="s">
        <v>84</v>
      </c>
      <c r="E107" s="235"/>
      <c r="F107" s="235"/>
    </row>
    <row r="108" spans="1:6" ht="30.75" thickTop="1">
      <c r="A108" s="72" t="s">
        <v>90</v>
      </c>
      <c r="B108" s="73" t="s">
        <v>91</v>
      </c>
      <c r="C108" s="121" t="s">
        <v>93</v>
      </c>
      <c r="D108" s="78" t="s">
        <v>97</v>
      </c>
      <c r="E108" s="77" t="s">
        <v>96</v>
      </c>
      <c r="F108" s="122" t="s">
        <v>83</v>
      </c>
    </row>
    <row r="109" spans="1:6" ht="15">
      <c r="A109" s="80"/>
      <c r="B109" s="123"/>
      <c r="C109" s="124"/>
      <c r="D109" s="85"/>
      <c r="E109" s="86"/>
      <c r="F109" s="83">
        <f>SUM(Table3562121314154269105[[#This Row],[243 Program]:[243 Admin]])</f>
        <v>0</v>
      </c>
    </row>
    <row r="110" spans="1:6" ht="15">
      <c r="A110" s="80"/>
      <c r="B110" s="123"/>
      <c r="C110" s="124"/>
      <c r="D110" s="85"/>
      <c r="E110" s="86"/>
      <c r="F110" s="83">
        <f>SUM(Table3562121314154269105[[#This Row],[243 Program]:[243 Admin]])</f>
        <v>0</v>
      </c>
    </row>
    <row r="111" spans="1:6" ht="15">
      <c r="A111" s="80"/>
      <c r="B111" s="123"/>
      <c r="C111" s="124"/>
      <c r="D111" s="85"/>
      <c r="E111" s="86"/>
      <c r="F111" s="83">
        <f>SUM(Table3562121314154269105[[#This Row],[243 Program]:[243 Admin]])</f>
        <v>0</v>
      </c>
    </row>
    <row r="112" spans="1:6" ht="15">
      <c r="A112" s="80"/>
      <c r="B112" s="123"/>
      <c r="C112" s="124"/>
      <c r="D112" s="85"/>
      <c r="E112" s="86"/>
      <c r="F112" s="83">
        <f>SUM(Table3562121314154269105[[#This Row],[243 Program]:[243 Admin]])</f>
        <v>0</v>
      </c>
    </row>
    <row r="113" spans="1:6" ht="15">
      <c r="A113" s="80"/>
      <c r="B113" s="123"/>
      <c r="C113" s="124"/>
      <c r="D113" s="85"/>
      <c r="E113" s="86"/>
      <c r="F113" s="83">
        <f>SUM(Table3562121314154269105[[#This Row],[243 Program]:[243 Admin]])</f>
        <v>0</v>
      </c>
    </row>
    <row r="114" spans="1:6" ht="15">
      <c r="A114" s="80"/>
      <c r="B114" s="123"/>
      <c r="C114" s="124"/>
      <c r="D114" s="85"/>
      <c r="E114" s="86"/>
      <c r="F114" s="83">
        <f>SUM(Table3562121314154269105[[#This Row],[243 Program]:[243 Admin]])</f>
        <v>0</v>
      </c>
    </row>
    <row r="115" spans="1:6" ht="15">
      <c r="A115" s="80"/>
      <c r="B115" s="123"/>
      <c r="C115" s="124"/>
      <c r="D115" s="85"/>
      <c r="E115" s="86"/>
      <c r="F115" s="83">
        <f>SUM(Table3562121314154269105[[#This Row],[243 Program]:[243 Admin]])</f>
        <v>0</v>
      </c>
    </row>
    <row r="116" spans="1:6" ht="15">
      <c r="A116" s="80"/>
      <c r="B116" s="123"/>
      <c r="C116" s="124"/>
      <c r="D116" s="85"/>
      <c r="E116" s="86"/>
      <c r="F116" s="83">
        <f>SUM(Table3562121314154269105[[#This Row],[243 Program]:[243 Admin]])</f>
        <v>0</v>
      </c>
    </row>
    <row r="117" spans="1:6" ht="15.75" thickBot="1">
      <c r="A117" s="105" t="s">
        <v>12</v>
      </c>
      <c r="B117" s="106"/>
      <c r="C117" s="125">
        <f aca="true" t="shared" si="7" ref="C117:E117">SUM(C109:C116)</f>
        <v>0</v>
      </c>
      <c r="D117" s="126">
        <f t="shared" si="7"/>
        <v>0</v>
      </c>
      <c r="E117" s="127">
        <f t="shared" si="7"/>
        <v>0</v>
      </c>
      <c r="F117" s="128">
        <f>SUM(F109:F116)</f>
        <v>0</v>
      </c>
    </row>
    <row r="118" ht="15.75" thickTop="1"/>
    <row r="119" spans="1:6" ht="16.5" thickBot="1">
      <c r="A119" s="225" t="s">
        <v>94</v>
      </c>
      <c r="B119" s="226"/>
      <c r="C119" s="226"/>
      <c r="D119" s="226"/>
      <c r="E119" s="226"/>
      <c r="F119" s="226"/>
    </row>
    <row r="120" spans="1:6" ht="17.25" thickBot="1" thickTop="1">
      <c r="A120" s="231" t="s">
        <v>89</v>
      </c>
      <c r="B120" s="232"/>
      <c r="C120" s="233"/>
      <c r="D120" s="234" t="s">
        <v>84</v>
      </c>
      <c r="E120" s="235"/>
      <c r="F120" s="235"/>
    </row>
    <row r="121" spans="1:6" ht="30.75" thickTop="1">
      <c r="A121" s="72" t="s">
        <v>90</v>
      </c>
      <c r="B121" s="73" t="s">
        <v>91</v>
      </c>
      <c r="C121" s="121" t="s">
        <v>93</v>
      </c>
      <c r="D121" s="78" t="s">
        <v>97</v>
      </c>
      <c r="E121" s="77" t="s">
        <v>96</v>
      </c>
      <c r="F121" s="122" t="s">
        <v>83</v>
      </c>
    </row>
    <row r="122" spans="1:6" ht="15">
      <c r="A122" s="80"/>
      <c r="B122" s="123"/>
      <c r="C122" s="124"/>
      <c r="D122" s="85"/>
      <c r="E122" s="86"/>
      <c r="F122" s="83">
        <f>SUM(Table356212131415164370106[[#This Row],[243 Program]:[243 Admin]])</f>
        <v>0</v>
      </c>
    </row>
    <row r="123" spans="1:6" ht="15">
      <c r="A123" s="80"/>
      <c r="B123" s="123"/>
      <c r="C123" s="124"/>
      <c r="D123" s="85"/>
      <c r="E123" s="86"/>
      <c r="F123" s="83">
        <f>SUM(Table356212131415164370106[[#This Row],[243 Program]:[243 Admin]])</f>
        <v>0</v>
      </c>
    </row>
    <row r="124" spans="1:6" ht="15">
      <c r="A124" s="80"/>
      <c r="B124" s="123"/>
      <c r="C124" s="124"/>
      <c r="D124" s="85"/>
      <c r="E124" s="86"/>
      <c r="F124" s="83">
        <f>SUM(Table356212131415164370106[[#This Row],[243 Program]:[243 Admin]])</f>
        <v>0</v>
      </c>
    </row>
    <row r="125" spans="1:6" ht="15">
      <c r="A125" s="80"/>
      <c r="B125" s="123"/>
      <c r="C125" s="124"/>
      <c r="D125" s="85"/>
      <c r="E125" s="86"/>
      <c r="F125" s="83">
        <f>SUM(Table356212131415164370106[[#This Row],[243 Program]:[243 Admin]])</f>
        <v>0</v>
      </c>
    </row>
    <row r="126" spans="1:6" ht="15">
      <c r="A126" s="80"/>
      <c r="B126" s="123"/>
      <c r="C126" s="124"/>
      <c r="D126" s="85"/>
      <c r="E126" s="86"/>
      <c r="F126" s="83">
        <f>SUM(Table356212131415164370106[[#This Row],[243 Program]:[243 Admin]])</f>
        <v>0</v>
      </c>
    </row>
    <row r="127" spans="1:6" ht="15">
      <c r="A127" s="80"/>
      <c r="B127" s="123"/>
      <c r="C127" s="124"/>
      <c r="D127" s="85"/>
      <c r="E127" s="86"/>
      <c r="F127" s="83">
        <f>SUM(Table356212131415164370106[[#This Row],[243 Program]:[243 Admin]])</f>
        <v>0</v>
      </c>
    </row>
    <row r="128" spans="1:6" ht="15">
      <c r="A128" s="80"/>
      <c r="B128" s="123"/>
      <c r="C128" s="124"/>
      <c r="D128" s="85"/>
      <c r="E128" s="86"/>
      <c r="F128" s="83">
        <f>SUM(Table356212131415164370106[[#This Row],[243 Program]:[243 Admin]])</f>
        <v>0</v>
      </c>
    </row>
    <row r="129" spans="1:6" ht="15">
      <c r="A129" s="80"/>
      <c r="B129" s="123"/>
      <c r="C129" s="124"/>
      <c r="D129" s="85"/>
      <c r="E129" s="86"/>
      <c r="F129" s="83">
        <f>SUM(Table356212131415164370106[[#This Row],[243 Program]:[243 Admin]])</f>
        <v>0</v>
      </c>
    </row>
    <row r="130" spans="1:6" ht="15.75" thickBot="1">
      <c r="A130" s="105" t="s">
        <v>12</v>
      </c>
      <c r="B130" s="106"/>
      <c r="C130" s="125">
        <f aca="true" t="shared" si="8" ref="C130:E130">SUM(C122:C129)</f>
        <v>0</v>
      </c>
      <c r="D130" s="126">
        <f t="shared" si="8"/>
        <v>0</v>
      </c>
      <c r="E130" s="127">
        <f t="shared" si="8"/>
        <v>0</v>
      </c>
      <c r="F130" s="128">
        <f>SUM(F122:F129)</f>
        <v>0</v>
      </c>
    </row>
    <row r="131" ht="15.75" thickTop="1"/>
  </sheetData>
  <mergeCells count="26">
    <mergeCell ref="A120:C120"/>
    <mergeCell ref="D120:F120"/>
    <mergeCell ref="A94:C94"/>
    <mergeCell ref="D94:F94"/>
    <mergeCell ref="A106:F106"/>
    <mergeCell ref="A107:C107"/>
    <mergeCell ref="D107:F107"/>
    <mergeCell ref="A119:F119"/>
    <mergeCell ref="A93:F93"/>
    <mergeCell ref="A41:F41"/>
    <mergeCell ref="A42:C42"/>
    <mergeCell ref="A54:F54"/>
    <mergeCell ref="A55:C55"/>
    <mergeCell ref="D55:F55"/>
    <mergeCell ref="A67:F67"/>
    <mergeCell ref="A68:C68"/>
    <mergeCell ref="D68:F68"/>
    <mergeCell ref="A80:F80"/>
    <mergeCell ref="A81:C81"/>
    <mergeCell ref="D81:F81"/>
    <mergeCell ref="A40:E40"/>
    <mergeCell ref="A1:H1"/>
    <mergeCell ref="A2:E2"/>
    <mergeCell ref="F2:H2"/>
    <mergeCell ref="A22:I22"/>
    <mergeCell ref="A23:F23"/>
  </mergeCells>
  <conditionalFormatting sqref="F52">
    <cfRule type="cellIs" priority="12" dxfId="104" operator="equal">
      <formula>$C$52</formula>
    </cfRule>
    <cfRule type="cellIs" priority="14" dxfId="104" operator="equal">
      <formula>$C$56</formula>
    </cfRule>
  </conditionalFormatting>
  <conditionalFormatting sqref="I38">
    <cfRule type="cellIs" priority="13" dxfId="104" operator="equal">
      <formula>$F$38</formula>
    </cfRule>
  </conditionalFormatting>
  <conditionalFormatting sqref="H20">
    <cfRule type="cellIs" priority="11" dxfId="104" operator="equal">
      <formula>$E$20</formula>
    </cfRule>
  </conditionalFormatting>
  <conditionalFormatting sqref="F65">
    <cfRule type="cellIs" priority="15" dxfId="104" operator="equal">
      <formula>$C$65</formula>
    </cfRule>
    <cfRule type="cellIs" priority="16" dxfId="104" operator="equal">
      <formula>#REF!</formula>
    </cfRule>
  </conditionalFormatting>
  <conditionalFormatting sqref="F78">
    <cfRule type="cellIs" priority="9" dxfId="104" operator="equal">
      <formula>$C$65</formula>
    </cfRule>
    <cfRule type="cellIs" priority="10" dxfId="104" operator="equal">
      <formula>#REF!</formula>
    </cfRule>
  </conditionalFormatting>
  <conditionalFormatting sqref="F91">
    <cfRule type="cellIs" priority="7" dxfId="104" operator="equal">
      <formula>$C$65</formula>
    </cfRule>
    <cfRule type="cellIs" priority="8" dxfId="104" operator="equal">
      <formula>#REF!</formula>
    </cfRule>
  </conditionalFormatting>
  <conditionalFormatting sqref="F104">
    <cfRule type="cellIs" priority="5" dxfId="104" operator="equal">
      <formula>$C$65</formula>
    </cfRule>
    <cfRule type="cellIs" priority="6" dxfId="104" operator="equal">
      <formula>#REF!</formula>
    </cfRule>
  </conditionalFormatting>
  <conditionalFormatting sqref="F117">
    <cfRule type="cellIs" priority="3" dxfId="104" operator="equal">
      <formula>$C$65</formula>
    </cfRule>
    <cfRule type="cellIs" priority="4" dxfId="104" operator="equal">
      <formula>#REF!</formula>
    </cfRule>
  </conditionalFormatting>
  <conditionalFormatting sqref="F130">
    <cfRule type="cellIs" priority="1" dxfId="104" operator="equal">
      <formula>$C$65</formula>
    </cfRule>
    <cfRule type="cellIs" priority="2" dxfId="104" operator="equal">
      <formula>#REF!</formula>
    </cfRule>
  </conditionalFormatting>
  <printOptions/>
  <pageMargins left="0.7" right="0.7" top="0.75" bottom="0.75" header="0.3" footer="0.3"/>
  <pageSetup horizontalDpi="600" verticalDpi="600" orientation="portrait" r:id="rId10"/>
  <tableParts>
    <tablePart r:id="rId8"/>
    <tablePart r:id="rId3"/>
    <tablePart r:id="rId6"/>
    <tablePart r:id="rId1"/>
    <tablePart r:id="rId4"/>
    <tablePart r:id="rId9"/>
    <tablePart r:id="rId5"/>
    <tablePart r:id="rId7"/>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Ellis, Rebecca</dc:creator>
  <cp:keywords/>
  <dc:description/>
  <cp:lastModifiedBy>Knight, Karvecia</cp:lastModifiedBy>
  <dcterms:created xsi:type="dcterms:W3CDTF">2020-03-23T16:58:08Z</dcterms:created>
  <dcterms:modified xsi:type="dcterms:W3CDTF">2023-05-25T18:39:17Z</dcterms:modified>
  <cp:category/>
  <cp:version/>
  <cp:contentType/>
  <cp:contentStatus/>
</cp:coreProperties>
</file>